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8" windowWidth="12120" windowHeight="9120" tabRatio="702"/>
  </bookViews>
  <sheets>
    <sheet name="Приложение 1" sheetId="6" r:id="rId1"/>
    <sheet name="Приложение 2" sheetId="10" r:id="rId2"/>
    <sheet name="Приложение 3" sheetId="11" r:id="rId3"/>
    <sheet name="Приложение 4" sheetId="16" r:id="rId4"/>
  </sheets>
  <definedNames>
    <definedName name="_xlnm.Print_Area" localSheetId="0">'Приложение 1'!$A$1:$AH$168</definedName>
    <definedName name="_xlnm.Print_Area" localSheetId="1">'Приложение 2'!$A$2:$AD$55</definedName>
    <definedName name="_xlnm.Print_Area" localSheetId="2">'Приложение 3'!$A$1:$T$39</definedName>
  </definedNames>
  <calcPr calcId="125725"/>
</workbook>
</file>

<file path=xl/calcChain.xml><?xml version="1.0" encoding="utf-8"?>
<calcChain xmlns="http://schemas.openxmlformats.org/spreadsheetml/2006/main">
  <c r="H7" i="6"/>
  <c r="G6" l="1"/>
  <c r="K6"/>
  <c r="O6"/>
  <c r="S6"/>
  <c r="W6"/>
  <c r="AA6"/>
  <c r="H8"/>
  <c r="I8"/>
  <c r="G9"/>
  <c r="K9"/>
  <c r="O9"/>
  <c r="S9"/>
  <c r="W9"/>
  <c r="AA9"/>
  <c r="H10"/>
  <c r="H11" s="1"/>
  <c r="I10"/>
  <c r="I11" s="1"/>
  <c r="L10"/>
  <c r="L11" s="1"/>
  <c r="P10"/>
  <c r="P11" s="1"/>
  <c r="Q10"/>
  <c r="Q11" s="1"/>
  <c r="T10"/>
  <c r="T11" s="1"/>
  <c r="U10"/>
  <c r="U11" s="1"/>
  <c r="X10"/>
  <c r="X11" s="1"/>
  <c r="Y10"/>
  <c r="AB10"/>
  <c r="AB11" s="1"/>
  <c r="AC10"/>
  <c r="AC11" s="1"/>
  <c r="Y11"/>
  <c r="H12"/>
  <c r="I12"/>
  <c r="L12"/>
  <c r="M12"/>
  <c r="P12"/>
  <c r="Q12"/>
  <c r="T12"/>
  <c r="U12"/>
  <c r="X12"/>
  <c r="Y12"/>
  <c r="AB12"/>
  <c r="AC12"/>
  <c r="H13"/>
  <c r="I13"/>
  <c r="L13"/>
  <c r="M13"/>
  <c r="P13"/>
  <c r="Q13"/>
  <c r="T13"/>
  <c r="U13"/>
  <c r="X13"/>
  <c r="Y13"/>
  <c r="AB13"/>
  <c r="AC13"/>
  <c r="E18" i="11"/>
  <c r="F18"/>
  <c r="G18"/>
  <c r="H18"/>
  <c r="I18"/>
  <c r="J18"/>
  <c r="AA101" i="6"/>
  <c r="AA99" s="1"/>
  <c r="AA98"/>
  <c r="AA96" s="1"/>
  <c r="W98"/>
  <c r="W96" s="1"/>
  <c r="S101"/>
  <c r="T100" s="1"/>
  <c r="T101" s="1"/>
  <c r="S98"/>
  <c r="T97" s="1"/>
  <c r="T98" s="1"/>
  <c r="O101"/>
  <c r="Q100" s="1"/>
  <c r="Q101" s="1"/>
  <c r="O98"/>
  <c r="P97" s="1"/>
  <c r="P98" s="1"/>
  <c r="G98"/>
  <c r="I97" s="1"/>
  <c r="I98" s="1"/>
  <c r="K98"/>
  <c r="L97" s="1"/>
  <c r="L98" s="1"/>
  <c r="K101"/>
  <c r="M100" s="1"/>
  <c r="M101" s="1"/>
  <c r="G101"/>
  <c r="I100" s="1"/>
  <c r="I101" s="1"/>
  <c r="AA74"/>
  <c r="AB73" s="1"/>
  <c r="AB74" s="1"/>
  <c r="AA65"/>
  <c r="AC64" s="1"/>
  <c r="AC65" s="1"/>
  <c r="AA62"/>
  <c r="AC61" s="1"/>
  <c r="AC62" s="1"/>
  <c r="W62"/>
  <c r="Y61" s="1"/>
  <c r="Y62" s="1"/>
  <c r="W65"/>
  <c r="Y64" s="1"/>
  <c r="Y65" s="1"/>
  <c r="S62"/>
  <c r="S60" s="1"/>
  <c r="O62"/>
  <c r="Q61" s="1"/>
  <c r="Q62" s="1"/>
  <c r="K62"/>
  <c r="M61" s="1"/>
  <c r="M62" s="1"/>
  <c r="G62"/>
  <c r="I61" s="1"/>
  <c r="I62" s="1"/>
  <c r="AA77"/>
  <c r="AC76" s="1"/>
  <c r="AC77" s="1"/>
  <c r="W74"/>
  <c r="X73" s="1"/>
  <c r="X74" s="1"/>
  <c r="W77"/>
  <c r="Y76" s="1"/>
  <c r="Y77" s="1"/>
  <c r="S74"/>
  <c r="S72" s="1"/>
  <c r="S77"/>
  <c r="U76" s="1"/>
  <c r="U77" s="1"/>
  <c r="O77"/>
  <c r="Q76" s="1"/>
  <c r="Q77" s="1"/>
  <c r="O74"/>
  <c r="Q73" s="1"/>
  <c r="Q74" s="1"/>
  <c r="K77"/>
  <c r="M76" s="1"/>
  <c r="M77" s="1"/>
  <c r="K74"/>
  <c r="M73" s="1"/>
  <c r="M74" s="1"/>
  <c r="G74"/>
  <c r="I73" s="1"/>
  <c r="G77"/>
  <c r="I76" s="1"/>
  <c r="I77" s="1"/>
  <c r="AA89"/>
  <c r="AA87" s="1"/>
  <c r="AA86"/>
  <c r="AC85" s="1"/>
  <c r="AC86" s="1"/>
  <c r="W86"/>
  <c r="Y85" s="1"/>
  <c r="Y86" s="1"/>
  <c r="K89"/>
  <c r="L88" s="1"/>
  <c r="L89" s="1"/>
  <c r="G86"/>
  <c r="I85" s="1"/>
  <c r="I86" s="1"/>
  <c r="K86"/>
  <c r="L85" s="1"/>
  <c r="L86" s="1"/>
  <c r="O86"/>
  <c r="Q85" s="1"/>
  <c r="Q86" s="1"/>
  <c r="S86"/>
  <c r="U85" s="1"/>
  <c r="U86" s="1"/>
  <c r="K26" i="10"/>
  <c r="K28" s="1"/>
  <c r="Q22" i="6"/>
  <c r="Q23" s="1"/>
  <c r="Q20"/>
  <c r="I20"/>
  <c r="U73"/>
  <c r="U74" s="1"/>
  <c r="W89"/>
  <c r="Y88" s="1"/>
  <c r="Y89" s="1"/>
  <c r="S89"/>
  <c r="U88" s="1"/>
  <c r="U89" s="1"/>
  <c r="X76"/>
  <c r="O89"/>
  <c r="Q88" s="1"/>
  <c r="Q89" s="1"/>
  <c r="G89"/>
  <c r="I88" s="1"/>
  <c r="I89" s="1"/>
  <c r="G65"/>
  <c r="G63" s="1"/>
  <c r="S65"/>
  <c r="S63" s="1"/>
  <c r="U61"/>
  <c r="U62" s="1"/>
  <c r="W101"/>
  <c r="Y100" s="1"/>
  <c r="Y101" s="1"/>
  <c r="O65"/>
  <c r="O63" s="1"/>
  <c r="K65"/>
  <c r="L64" s="1"/>
  <c r="L65" s="1"/>
  <c r="AC97"/>
  <c r="AC98" s="1"/>
  <c r="X77"/>
  <c r="T76"/>
  <c r="T77" s="1"/>
  <c r="T73"/>
  <c r="T74" s="1"/>
  <c r="P76"/>
  <c r="P77" s="1"/>
  <c r="P73"/>
  <c r="P74" s="1"/>
  <c r="L76"/>
  <c r="L77" s="1"/>
  <c r="L73"/>
  <c r="L74" s="1"/>
  <c r="H76"/>
  <c r="H77" s="1"/>
  <c r="H73"/>
  <c r="H74" s="1"/>
  <c r="AB64"/>
  <c r="AB65" s="1"/>
  <c r="AB61"/>
  <c r="AB62" s="1"/>
  <c r="X64"/>
  <c r="X65" s="1"/>
  <c r="X61"/>
  <c r="X62" s="1"/>
  <c r="T64"/>
  <c r="T65" s="1"/>
  <c r="T61"/>
  <c r="T62" s="1"/>
  <c r="P64"/>
  <c r="P65" s="1"/>
  <c r="P61"/>
  <c r="P62" s="1"/>
  <c r="L62"/>
  <c r="L61"/>
  <c r="H61"/>
  <c r="AC102"/>
  <c r="Y102"/>
  <c r="U102"/>
  <c r="Q102"/>
  <c r="O96"/>
  <c r="M102"/>
  <c r="G96"/>
  <c r="AA84"/>
  <c r="Y90"/>
  <c r="U90"/>
  <c r="Q90"/>
  <c r="M90"/>
  <c r="I90"/>
  <c r="AC78"/>
  <c r="Y78"/>
  <c r="U78"/>
  <c r="Q78"/>
  <c r="AA63"/>
  <c r="W63"/>
  <c r="M78"/>
  <c r="K72"/>
  <c r="I78"/>
  <c r="Y67"/>
  <c r="X66"/>
  <c r="X67" s="1"/>
  <c r="R50" i="16"/>
  <c r="R48"/>
  <c r="R49"/>
  <c r="R58"/>
  <c r="Q50"/>
  <c r="Q48"/>
  <c r="Q49"/>
  <c r="P50"/>
  <c r="P48"/>
  <c r="P49"/>
  <c r="O50"/>
  <c r="O48"/>
  <c r="O49"/>
  <c r="N50"/>
  <c r="N48"/>
  <c r="N49"/>
  <c r="M50"/>
  <c r="M48"/>
  <c r="M49"/>
  <c r="L50"/>
  <c r="L48"/>
  <c r="L49"/>
  <c r="K50"/>
  <c r="K48"/>
  <c r="K49"/>
  <c r="J50"/>
  <c r="J48"/>
  <c r="J49"/>
  <c r="I50"/>
  <c r="I48"/>
  <c r="I49"/>
  <c r="H50"/>
  <c r="H48"/>
  <c r="H49"/>
  <c r="G50"/>
  <c r="G48"/>
  <c r="G49"/>
  <c r="F50"/>
  <c r="F48"/>
  <c r="F49"/>
  <c r="Q22"/>
  <c r="Q21"/>
  <c r="Q20"/>
  <c r="P22"/>
  <c r="P21"/>
  <c r="P20"/>
  <c r="O22"/>
  <c r="O21"/>
  <c r="O20"/>
  <c r="N22"/>
  <c r="N21"/>
  <c r="N20"/>
  <c r="M22"/>
  <c r="M21"/>
  <c r="M20"/>
  <c r="L22"/>
  <c r="L21"/>
  <c r="L20"/>
  <c r="K22"/>
  <c r="K21"/>
  <c r="K20"/>
  <c r="J22"/>
  <c r="J21"/>
  <c r="J20"/>
  <c r="I22"/>
  <c r="I21"/>
  <c r="I20"/>
  <c r="H22"/>
  <c r="H21"/>
  <c r="H20"/>
  <c r="G22"/>
  <c r="G21"/>
  <c r="G20"/>
  <c r="F22"/>
  <c r="F21"/>
  <c r="F20"/>
  <c r="AC162" i="6"/>
  <c r="AC161"/>
  <c r="AC154"/>
  <c r="AC157"/>
  <c r="AB162"/>
  <c r="AB161"/>
  <c r="AB154"/>
  <c r="AB157"/>
  <c r="Y162"/>
  <c r="Y161"/>
  <c r="Y154"/>
  <c r="Y157"/>
  <c r="X162"/>
  <c r="X161"/>
  <c r="X154"/>
  <c r="X157"/>
  <c r="U162"/>
  <c r="U161"/>
  <c r="U154"/>
  <c r="U157"/>
  <c r="T162"/>
  <c r="T161"/>
  <c r="T154"/>
  <c r="T157"/>
  <c r="Q162"/>
  <c r="Q161"/>
  <c r="Q154"/>
  <c r="Q157"/>
  <c r="P162"/>
  <c r="P161"/>
  <c r="P154"/>
  <c r="P157"/>
  <c r="M162"/>
  <c r="M161"/>
  <c r="M154"/>
  <c r="M157"/>
  <c r="L162"/>
  <c r="L161"/>
  <c r="L154"/>
  <c r="L157"/>
  <c r="I162"/>
  <c r="I161"/>
  <c r="I154"/>
  <c r="I157"/>
  <c r="H162"/>
  <c r="H161"/>
  <c r="H154"/>
  <c r="H157"/>
  <c r="AC149"/>
  <c r="AC148"/>
  <c r="AC141"/>
  <c r="AC144"/>
  <c r="AB149"/>
  <c r="AB148"/>
  <c r="AB141"/>
  <c r="AB144"/>
  <c r="Y149"/>
  <c r="Y148"/>
  <c r="Y141"/>
  <c r="Y144"/>
  <c r="X149"/>
  <c r="X148"/>
  <c r="X141"/>
  <c r="X144"/>
  <c r="U149"/>
  <c r="U148"/>
  <c r="U141"/>
  <c r="U144"/>
  <c r="T149"/>
  <c r="T148"/>
  <c r="T141"/>
  <c r="T144"/>
  <c r="Q149"/>
  <c r="Q148"/>
  <c r="Q141"/>
  <c r="Q144"/>
  <c r="P149"/>
  <c r="P148"/>
  <c r="P141"/>
  <c r="P144"/>
  <c r="M149"/>
  <c r="M148"/>
  <c r="M141"/>
  <c r="M144"/>
  <c r="L149"/>
  <c r="L148"/>
  <c r="L141"/>
  <c r="L144"/>
  <c r="I149"/>
  <c r="I148"/>
  <c r="I141"/>
  <c r="I144"/>
  <c r="H149"/>
  <c r="H148"/>
  <c r="H141"/>
  <c r="H144"/>
  <c r="AC136"/>
  <c r="AC135"/>
  <c r="AC128"/>
  <c r="AC131"/>
  <c r="AB136"/>
  <c r="AB135"/>
  <c r="AB128"/>
  <c r="AB131"/>
  <c r="Y135"/>
  <c r="Y136"/>
  <c r="Y128"/>
  <c r="Y131"/>
  <c r="X136"/>
  <c r="X135"/>
  <c r="X128"/>
  <c r="X131"/>
  <c r="AA157"/>
  <c r="AA154"/>
  <c r="W157"/>
  <c r="W154"/>
  <c r="S157"/>
  <c r="S154"/>
  <c r="O157"/>
  <c r="O154"/>
  <c r="K157"/>
  <c r="K154"/>
  <c r="G157"/>
  <c r="G154"/>
  <c r="AA144"/>
  <c r="AA141"/>
  <c r="W144"/>
  <c r="W141"/>
  <c r="S144"/>
  <c r="S141"/>
  <c r="O144"/>
  <c r="O141"/>
  <c r="K144"/>
  <c r="K141"/>
  <c r="G144"/>
  <c r="G141"/>
  <c r="AA131"/>
  <c r="AA128"/>
  <c r="W131"/>
  <c r="W128"/>
  <c r="AC46"/>
  <c r="AC47" s="1"/>
  <c r="AC44"/>
  <c r="AB46"/>
  <c r="AB47" s="1"/>
  <c r="AB44"/>
  <c r="Y46"/>
  <c r="Y47" s="1"/>
  <c r="Y44"/>
  <c r="X46"/>
  <c r="X47" s="1"/>
  <c r="X44"/>
  <c r="U46"/>
  <c r="U47" s="1"/>
  <c r="U44"/>
  <c r="T46"/>
  <c r="T47" s="1"/>
  <c r="T44"/>
  <c r="Q46"/>
  <c r="Q47" s="1"/>
  <c r="P46"/>
  <c r="P47" s="1"/>
  <c r="P44"/>
  <c r="M46"/>
  <c r="M47" s="1"/>
  <c r="M44"/>
  <c r="L46"/>
  <c r="L47" s="1"/>
  <c r="L44"/>
  <c r="I46"/>
  <c r="I47" s="1"/>
  <c r="I44"/>
  <c r="H46"/>
  <c r="H47" s="1"/>
  <c r="H44"/>
  <c r="AC34"/>
  <c r="AC35" s="1"/>
  <c r="AC32"/>
  <c r="AB34"/>
  <c r="AB35" s="1"/>
  <c r="AB32"/>
  <c r="Y34"/>
  <c r="Y35" s="1"/>
  <c r="Y32"/>
  <c r="X34"/>
  <c r="X35" s="1"/>
  <c r="X32"/>
  <c r="U34"/>
  <c r="U35" s="1"/>
  <c r="U32"/>
  <c r="T34"/>
  <c r="T35" s="1"/>
  <c r="T32"/>
  <c r="Q34"/>
  <c r="Q35" s="1"/>
  <c r="Q32"/>
  <c r="P34"/>
  <c r="P35" s="1"/>
  <c r="P32"/>
  <c r="M34"/>
  <c r="M35" s="1"/>
  <c r="M32"/>
  <c r="L34"/>
  <c r="L35" s="1"/>
  <c r="L32"/>
  <c r="I34"/>
  <c r="I35" s="1"/>
  <c r="H34"/>
  <c r="H35" s="1"/>
  <c r="AC22"/>
  <c r="AC23" s="1"/>
  <c r="AC20"/>
  <c r="AB22"/>
  <c r="AB23" s="1"/>
  <c r="AB20"/>
  <c r="Y22"/>
  <c r="Y23" s="1"/>
  <c r="Y20"/>
  <c r="X22"/>
  <c r="X23" s="1"/>
  <c r="X20"/>
  <c r="AA45"/>
  <c r="AA42"/>
  <c r="W45"/>
  <c r="W42"/>
  <c r="S45"/>
  <c r="S42"/>
  <c r="O45"/>
  <c r="O42"/>
  <c r="K45"/>
  <c r="K42"/>
  <c r="G45"/>
  <c r="G42"/>
  <c r="AA33"/>
  <c r="AA30"/>
  <c r="W33"/>
  <c r="W30"/>
  <c r="S33"/>
  <c r="S30"/>
  <c r="O33"/>
  <c r="O30"/>
  <c r="K33"/>
  <c r="K30"/>
  <c r="G33"/>
  <c r="G30"/>
  <c r="AA21"/>
  <c r="AA18"/>
  <c r="W21"/>
  <c r="W18"/>
  <c r="S131"/>
  <c r="S128"/>
  <c r="O131"/>
  <c r="O128"/>
  <c r="K131"/>
  <c r="K128"/>
  <c r="G131"/>
  <c r="G128"/>
  <c r="AA118"/>
  <c r="AA115"/>
  <c r="W118"/>
  <c r="W115"/>
  <c r="S118"/>
  <c r="S115"/>
  <c r="O118"/>
  <c r="O115"/>
  <c r="K118"/>
  <c r="K115"/>
  <c r="G118"/>
  <c r="G115"/>
  <c r="U136"/>
  <c r="U135"/>
  <c r="U128"/>
  <c r="U131"/>
  <c r="T136"/>
  <c r="T135"/>
  <c r="T128"/>
  <c r="T131"/>
  <c r="Q136"/>
  <c r="Q135"/>
  <c r="Q128"/>
  <c r="Q131"/>
  <c r="P136"/>
  <c r="P135"/>
  <c r="P128"/>
  <c r="P131"/>
  <c r="M136"/>
  <c r="M135"/>
  <c r="M128"/>
  <c r="M131"/>
  <c r="L136"/>
  <c r="L135"/>
  <c r="L128"/>
  <c r="L131"/>
  <c r="I136"/>
  <c r="I135"/>
  <c r="I128"/>
  <c r="I131"/>
  <c r="H136"/>
  <c r="H135"/>
  <c r="H128"/>
  <c r="H131"/>
  <c r="AC123"/>
  <c r="AC122"/>
  <c r="AC115"/>
  <c r="AC118"/>
  <c r="AB123"/>
  <c r="AB122"/>
  <c r="AB115"/>
  <c r="AB118"/>
  <c r="Y123"/>
  <c r="Y122"/>
  <c r="Y115"/>
  <c r="Y118"/>
  <c r="X123"/>
  <c r="X122"/>
  <c r="X115"/>
  <c r="X118"/>
  <c r="U123"/>
  <c r="U122"/>
  <c r="U115"/>
  <c r="U118"/>
  <c r="T123"/>
  <c r="T122"/>
  <c r="T115"/>
  <c r="T118"/>
  <c r="Q123"/>
  <c r="Q122"/>
  <c r="Q115"/>
  <c r="Q118"/>
  <c r="P123"/>
  <c r="P122"/>
  <c r="P115"/>
  <c r="P118"/>
  <c r="M123"/>
  <c r="M122"/>
  <c r="M115"/>
  <c r="M118"/>
  <c r="L123"/>
  <c r="L122"/>
  <c r="L115"/>
  <c r="L118"/>
  <c r="I123"/>
  <c r="I122"/>
  <c r="I115"/>
  <c r="I118"/>
  <c r="H123"/>
  <c r="H122"/>
  <c r="H115"/>
  <c r="H118"/>
  <c r="U66"/>
  <c r="U67" s="1"/>
  <c r="U22"/>
  <c r="U23" s="1"/>
  <c r="U20"/>
  <c r="T22"/>
  <c r="T23" s="1"/>
  <c r="T20"/>
  <c r="P22"/>
  <c r="P23" s="1"/>
  <c r="P20"/>
  <c r="L22"/>
  <c r="L23" s="1"/>
  <c r="L20"/>
  <c r="H22"/>
  <c r="H23" s="1"/>
  <c r="H20"/>
  <c r="S21"/>
  <c r="O21"/>
  <c r="K21"/>
  <c r="G21"/>
  <c r="S18"/>
  <c r="O18"/>
  <c r="K18"/>
  <c r="G18"/>
  <c r="E15" i="11"/>
  <c r="F15"/>
  <c r="G15"/>
  <c r="H15"/>
  <c r="I15"/>
  <c r="J15"/>
  <c r="K15"/>
  <c r="L15"/>
  <c r="M15"/>
  <c r="N15"/>
  <c r="O15"/>
  <c r="P15"/>
  <c r="K18"/>
  <c r="L18"/>
  <c r="M18"/>
  <c r="N18"/>
  <c r="O18"/>
  <c r="P18"/>
  <c r="E19"/>
  <c r="F19"/>
  <c r="G19"/>
  <c r="H19"/>
  <c r="I19"/>
  <c r="J19"/>
  <c r="K19"/>
  <c r="L19"/>
  <c r="M19"/>
  <c r="N19"/>
  <c r="O19"/>
  <c r="P19"/>
  <c r="E28"/>
  <c r="F28"/>
  <c r="G28"/>
  <c r="H28"/>
  <c r="I28"/>
  <c r="J28"/>
  <c r="K28"/>
  <c r="L28"/>
  <c r="M28"/>
  <c r="N28"/>
  <c r="O28"/>
  <c r="P28"/>
  <c r="E31"/>
  <c r="F31"/>
  <c r="G31"/>
  <c r="H31"/>
  <c r="I31"/>
  <c r="J31"/>
  <c r="K31"/>
  <c r="L31"/>
  <c r="M31"/>
  <c r="N31"/>
  <c r="O31"/>
  <c r="P31"/>
  <c r="E32"/>
  <c r="F32"/>
  <c r="G32"/>
  <c r="H32"/>
  <c r="I32"/>
  <c r="J32"/>
  <c r="K32"/>
  <c r="L32"/>
  <c r="M32"/>
  <c r="N32"/>
  <c r="O32"/>
  <c r="P32"/>
  <c r="AB102" i="6"/>
  <c r="AB103" s="1"/>
  <c r="X102"/>
  <c r="X103" s="1"/>
  <c r="P102"/>
  <c r="P103" s="1"/>
  <c r="L102"/>
  <c r="L103" s="1"/>
  <c r="T102"/>
  <c r="I102"/>
  <c r="H102"/>
  <c r="H103" s="1"/>
  <c r="AC90"/>
  <c r="AC91" s="1"/>
  <c r="AB90"/>
  <c r="AB91" s="1"/>
  <c r="X90"/>
  <c r="X91" s="1"/>
  <c r="T90"/>
  <c r="T91" s="1"/>
  <c r="P90"/>
  <c r="P91" s="1"/>
  <c r="L90"/>
  <c r="L91" s="1"/>
  <c r="H90"/>
  <c r="H91" s="1"/>
  <c r="AB78"/>
  <c r="AB79" s="1"/>
  <c r="X78"/>
  <c r="X79" s="1"/>
  <c r="T78"/>
  <c r="T79" s="1"/>
  <c r="P78"/>
  <c r="P79" s="1"/>
  <c r="L78"/>
  <c r="L79" s="1"/>
  <c r="H78"/>
  <c r="H79" s="1"/>
  <c r="AB66"/>
  <c r="AB67" s="1"/>
  <c r="T66"/>
  <c r="T67" s="1"/>
  <c r="Q66"/>
  <c r="Q67" s="1"/>
  <c r="P66"/>
  <c r="P67" s="1"/>
  <c r="M66"/>
  <c r="M67" s="1"/>
  <c r="L66"/>
  <c r="L67" s="1"/>
  <c r="I66"/>
  <c r="I67" s="1"/>
  <c r="H66"/>
  <c r="H67" s="1"/>
  <c r="AC66"/>
  <c r="Y66"/>
  <c r="AC48"/>
  <c r="AC49" s="1"/>
  <c r="AB48"/>
  <c r="AB49" s="1"/>
  <c r="Y48"/>
  <c r="Y49" s="1"/>
  <c r="X48"/>
  <c r="X49" s="1"/>
  <c r="U48"/>
  <c r="U49" s="1"/>
  <c r="T48"/>
  <c r="T49" s="1"/>
  <c r="Q48"/>
  <c r="Q49" s="1"/>
  <c r="P48"/>
  <c r="P49" s="1"/>
  <c r="M48"/>
  <c r="M49" s="1"/>
  <c r="L48"/>
  <c r="L49" s="1"/>
  <c r="I48"/>
  <c r="I49" s="1"/>
  <c r="H48"/>
  <c r="H49" s="1"/>
  <c r="AC36"/>
  <c r="AC37" s="1"/>
  <c r="AB36"/>
  <c r="AB37" s="1"/>
  <c r="Y36"/>
  <c r="Y37" s="1"/>
  <c r="X36"/>
  <c r="X37" s="1"/>
  <c r="U36"/>
  <c r="U37" s="1"/>
  <c r="T36"/>
  <c r="T37" s="1"/>
  <c r="Q36"/>
  <c r="Q37" s="1"/>
  <c r="P36"/>
  <c r="P37" s="1"/>
  <c r="M36"/>
  <c r="M37" s="1"/>
  <c r="L36"/>
  <c r="L37" s="1"/>
  <c r="I36"/>
  <c r="I37" s="1"/>
  <c r="H36"/>
  <c r="H37" s="1"/>
  <c r="AC24"/>
  <c r="AC25" s="1"/>
  <c r="AB24"/>
  <c r="AB25" s="1"/>
  <c r="Y24"/>
  <c r="Y25" s="1"/>
  <c r="X24"/>
  <c r="X25" s="1"/>
  <c r="U24"/>
  <c r="U25" s="1"/>
  <c r="T24"/>
  <c r="T25" s="1"/>
  <c r="Q24"/>
  <c r="Q25" s="1"/>
  <c r="P24"/>
  <c r="P25" s="1"/>
  <c r="M24"/>
  <c r="M25" s="1"/>
  <c r="L24"/>
  <c r="L25" s="1"/>
  <c r="I24"/>
  <c r="I25" s="1"/>
  <c r="H24"/>
  <c r="H25" s="1"/>
  <c r="L50" i="10"/>
  <c r="L52" s="1"/>
  <c r="M50"/>
  <c r="M52" s="1"/>
  <c r="N50"/>
  <c r="N52" s="1"/>
  <c r="O50"/>
  <c r="O52" s="1"/>
  <c r="P50"/>
  <c r="P52" s="1"/>
  <c r="Q50"/>
  <c r="Q52" s="1"/>
  <c r="R50"/>
  <c r="R52" s="1"/>
  <c r="S50"/>
  <c r="S52" s="1"/>
  <c r="T50"/>
  <c r="T52" s="1"/>
  <c r="U50"/>
  <c r="U52" s="1"/>
  <c r="V50"/>
  <c r="V52" s="1"/>
  <c r="K50"/>
  <c r="K52" s="1"/>
  <c r="L26"/>
  <c r="L28" s="1"/>
  <c r="M26"/>
  <c r="M28" s="1"/>
  <c r="N26"/>
  <c r="N28" s="1"/>
  <c r="O28"/>
  <c r="P26"/>
  <c r="P28" s="1"/>
  <c r="Q26"/>
  <c r="Q28" s="1"/>
  <c r="R26"/>
  <c r="R28" s="1"/>
  <c r="S26"/>
  <c r="S28" s="1"/>
  <c r="T26"/>
  <c r="T28" s="1"/>
  <c r="U26"/>
  <c r="U28" s="1"/>
  <c r="V26"/>
  <c r="V28" s="1"/>
  <c r="W72" i="6" l="1"/>
  <c r="H97"/>
  <c r="H98" s="1"/>
  <c r="U97"/>
  <c r="U98" s="1"/>
  <c r="K84"/>
  <c r="O60"/>
  <c r="K99"/>
  <c r="M97"/>
  <c r="M98" s="1"/>
  <c r="AB76"/>
  <c r="AB77" s="1"/>
  <c r="O72"/>
  <c r="H62"/>
  <c r="AC73"/>
  <c r="AC74" s="1"/>
  <c r="Q97"/>
  <c r="Q98" s="1"/>
  <c r="W60"/>
  <c r="W75"/>
  <c r="T85"/>
  <c r="T86" s="1"/>
  <c r="K60"/>
  <c r="G99"/>
  <c r="AA72"/>
  <c r="S99"/>
  <c r="Y73"/>
  <c r="Y74" s="1"/>
  <c r="U100"/>
  <c r="U101" s="1"/>
  <c r="L100"/>
  <c r="L101" s="1"/>
  <c r="G84"/>
  <c r="O99"/>
  <c r="AB97"/>
  <c r="AB98" s="1"/>
  <c r="Y97"/>
  <c r="Y98" s="1"/>
  <c r="AB100"/>
  <c r="AB101" s="1"/>
  <c r="G75"/>
  <c r="S75"/>
  <c r="S96"/>
  <c r="X97"/>
  <c r="X98" s="1"/>
  <c r="H100"/>
  <c r="H101" s="1"/>
  <c r="AC100"/>
  <c r="AC101" s="1"/>
  <c r="M85"/>
  <c r="M86" s="1"/>
  <c r="AA75"/>
  <c r="K87"/>
  <c r="K96"/>
  <c r="P85"/>
  <c r="P86" s="1"/>
  <c r="Y134"/>
  <c r="X160"/>
  <c r="X147"/>
  <c r="Q160"/>
  <c r="U147"/>
  <c r="M147"/>
  <c r="S84"/>
  <c r="K63"/>
  <c r="G60"/>
  <c r="M10"/>
  <c r="M11" s="1"/>
  <c r="I121"/>
  <c r="AC121"/>
  <c r="H134"/>
  <c r="M134"/>
  <c r="U134"/>
  <c r="Q58" i="16"/>
  <c r="P58"/>
  <c r="O58"/>
  <c r="N58"/>
  <c r="M58"/>
  <c r="L58"/>
  <c r="K58"/>
  <c r="J58"/>
  <c r="I58"/>
  <c r="H58"/>
  <c r="G58"/>
  <c r="F58"/>
  <c r="Q30"/>
  <c r="P30"/>
  <c r="O30"/>
  <c r="N30"/>
  <c r="M30"/>
  <c r="L30"/>
  <c r="K30"/>
  <c r="J30"/>
  <c r="I30"/>
  <c r="H30"/>
  <c r="G30"/>
  <c r="F30"/>
  <c r="AC160" i="6"/>
  <c r="Y160"/>
  <c r="I147"/>
  <c r="U160"/>
  <c r="M160"/>
  <c r="I160"/>
  <c r="AC147"/>
  <c r="Y147"/>
  <c r="Q147"/>
  <c r="AC134"/>
  <c r="Q134"/>
  <c r="I134"/>
  <c r="Y121"/>
  <c r="U121"/>
  <c r="Q121"/>
  <c r="M121"/>
  <c r="AB160"/>
  <c r="T160"/>
  <c r="P160"/>
  <c r="L160"/>
  <c r="H160"/>
  <c r="AB147"/>
  <c r="T147"/>
  <c r="P147"/>
  <c r="L147"/>
  <c r="H147"/>
  <c r="AB134"/>
  <c r="X134"/>
  <c r="P134"/>
  <c r="X121"/>
  <c r="T121"/>
  <c r="P121"/>
  <c r="L121"/>
  <c r="H121"/>
  <c r="T134"/>
  <c r="L134"/>
  <c r="AB121"/>
  <c r="M64"/>
  <c r="M65" s="1"/>
  <c r="O84"/>
  <c r="AC88"/>
  <c r="AC89" s="1"/>
  <c r="S87"/>
  <c r="M88"/>
  <c r="M89" s="1"/>
  <c r="G87"/>
  <c r="U64"/>
  <c r="U65" s="1"/>
  <c r="AB85"/>
  <c r="AB86" s="1"/>
  <c r="W84"/>
  <c r="H85"/>
  <c r="H86" s="1"/>
  <c r="W99"/>
  <c r="X100"/>
  <c r="X101" s="1"/>
  <c r="P100"/>
  <c r="P101" s="1"/>
  <c r="I103"/>
  <c r="AB88"/>
  <c r="AB89" s="1"/>
  <c r="X85"/>
  <c r="X86" s="1"/>
  <c r="T88"/>
  <c r="T89" s="1"/>
  <c r="H88"/>
  <c r="H89" s="1"/>
  <c r="AC67"/>
  <c r="Q64"/>
  <c r="Q65" s="1"/>
  <c r="H64"/>
  <c r="H65" s="1"/>
  <c r="I64"/>
  <c r="I65" s="1"/>
  <c r="I74"/>
  <c r="I79" s="1"/>
  <c r="K75"/>
  <c r="G72"/>
  <c r="M79"/>
  <c r="AA60"/>
  <c r="O75"/>
  <c r="Q79"/>
  <c r="U79"/>
  <c r="AC79"/>
  <c r="I91"/>
  <c r="O87"/>
  <c r="Q91"/>
  <c r="U91"/>
  <c r="W87"/>
  <c r="Y91"/>
  <c r="P88"/>
  <c r="P89" s="1"/>
  <c r="X88"/>
  <c r="X89" s="1"/>
  <c r="Y103" l="1"/>
  <c r="M103"/>
  <c r="Q103"/>
  <c r="Y79"/>
  <c r="AC103"/>
  <c r="U103"/>
  <c r="M91"/>
</calcChain>
</file>

<file path=xl/sharedStrings.xml><?xml version="1.0" encoding="utf-8"?>
<sst xmlns="http://schemas.openxmlformats.org/spreadsheetml/2006/main" count="1228" uniqueCount="163">
  <si>
    <t>Класс</t>
  </si>
  <si>
    <t>Полож.</t>
  </si>
  <si>
    <t>анцапф</t>
  </si>
  <si>
    <t>напряж.</t>
  </si>
  <si>
    <t>номер, мощн.</t>
  </si>
  <si>
    <t>А</t>
  </si>
  <si>
    <t>Трансформаторы</t>
  </si>
  <si>
    <t>ИТОГО:</t>
  </si>
  <si>
    <t>Наименован.</t>
  </si>
  <si>
    <t>I</t>
  </si>
  <si>
    <t>P</t>
  </si>
  <si>
    <t>Q</t>
  </si>
  <si>
    <t xml:space="preserve">Примечание:     + направление потока к шинам п/ст.    </t>
  </si>
  <si>
    <t xml:space="preserve">                         - направление потока от шин п/ст.    </t>
  </si>
  <si>
    <t>МВт</t>
  </si>
  <si>
    <t>МВар</t>
  </si>
  <si>
    <t>кВ</t>
  </si>
  <si>
    <t>МВа</t>
  </si>
  <si>
    <t>Наименование ПС</t>
  </si>
  <si>
    <t>Наименование присоединения</t>
  </si>
  <si>
    <t>Время замера, ч</t>
  </si>
  <si>
    <t>Диспетчерское наименование присоединения</t>
  </si>
  <si>
    <t>Уставки АЧР</t>
  </si>
  <si>
    <t xml:space="preserve">      АЧР-1</t>
  </si>
  <si>
    <t xml:space="preserve">      АЧР-2</t>
  </si>
  <si>
    <t xml:space="preserve">     ЧАПВ</t>
  </si>
  <si>
    <t>Гц</t>
  </si>
  <si>
    <t>сек</t>
  </si>
  <si>
    <t>Часы. Время местное, МВт</t>
  </si>
  <si>
    <t>Время 08-00 час</t>
  </si>
  <si>
    <t>Время 21-00 час</t>
  </si>
  <si>
    <t>10-00</t>
  </si>
  <si>
    <t>21-00</t>
  </si>
  <si>
    <t>Время 01-00 час</t>
  </si>
  <si>
    <t>Время 04-00 час</t>
  </si>
  <si>
    <t>Время 05-00 час</t>
  </si>
  <si>
    <t>Время 09-00 час</t>
  </si>
  <si>
    <t>Время 11-00 час</t>
  </si>
  <si>
    <t>Время 12-00 час</t>
  </si>
  <si>
    <t>Время 13-00 час</t>
  </si>
  <si>
    <t>Время 16-00 час</t>
  </si>
  <si>
    <t>Время 17-00 час</t>
  </si>
  <si>
    <t>Время 20-00 час</t>
  </si>
  <si>
    <t>Время 10-00 час</t>
  </si>
  <si>
    <t>11-00</t>
  </si>
  <si>
    <t>12-00</t>
  </si>
  <si>
    <t>13-00</t>
  </si>
  <si>
    <t>14-00</t>
  </si>
  <si>
    <t>15-00</t>
  </si>
  <si>
    <t>16-00</t>
  </si>
  <si>
    <t>17-00</t>
  </si>
  <si>
    <t>18-00</t>
  </si>
  <si>
    <t>19-00</t>
  </si>
  <si>
    <t>20-00</t>
  </si>
  <si>
    <t>22-00</t>
  </si>
  <si>
    <t>23-00</t>
  </si>
  <si>
    <t>01-00</t>
  </si>
  <si>
    <t>02-00</t>
  </si>
  <si>
    <t>03-00</t>
  </si>
  <si>
    <t>Итого заведено под действие АЧР:</t>
  </si>
  <si>
    <t>-</t>
  </si>
  <si>
    <t>Полное потребление предприятия:</t>
  </si>
  <si>
    <t>04-00</t>
  </si>
  <si>
    <t>05-00</t>
  </si>
  <si>
    <t>06-00</t>
  </si>
  <si>
    <t>07-00</t>
  </si>
  <si>
    <t>08-00</t>
  </si>
  <si>
    <t>09-00</t>
  </si>
  <si>
    <t>2Т-1, 40 МВА</t>
  </si>
  <si>
    <t>1Т-2, 40 МВА</t>
  </si>
  <si>
    <t>110 кВ</t>
  </si>
  <si>
    <t>I с. 6 кВ</t>
  </si>
  <si>
    <t>III с. 6 кВ</t>
  </si>
  <si>
    <t>II с. 6 кВ</t>
  </si>
  <si>
    <t>IV с. 6 кВ</t>
  </si>
  <si>
    <t>6 кВ</t>
  </si>
  <si>
    <t>Т-201, 63 МВА</t>
  </si>
  <si>
    <t>Т-202, 63 МВА</t>
  </si>
  <si>
    <t>35 кВ</t>
  </si>
  <si>
    <t>Т-301, 40 МВА</t>
  </si>
  <si>
    <t>Т-302, 40 МВА</t>
  </si>
  <si>
    <t>яч.13 - ПС6-1</t>
  </si>
  <si>
    <t>яч.21 - ПС-23-18</t>
  </si>
  <si>
    <t>яч.25 - ПС12-31</t>
  </si>
  <si>
    <t>яч.54 - ПС6-2</t>
  </si>
  <si>
    <t>ГПП-1, РУ-6 кВ</t>
  </si>
  <si>
    <t>ГПП-3, РУ-6 кВ</t>
  </si>
  <si>
    <t>яч.9 - ПС36-11</t>
  </si>
  <si>
    <t>яч.12 - ПС35-9</t>
  </si>
  <si>
    <t>яч.17 - ПС39-8</t>
  </si>
  <si>
    <t>яч.19 - ПС37-9</t>
  </si>
  <si>
    <t>яч.29 - ПС36-2</t>
  </si>
  <si>
    <t>яч.45 - ПС39-8</t>
  </si>
  <si>
    <t>яч.49 - ПС37-22</t>
  </si>
  <si>
    <t>яч.50 - ПС35-26</t>
  </si>
  <si>
    <t>ГПП-2</t>
  </si>
  <si>
    <t>ввод 6 кВ Т-201</t>
  </si>
  <si>
    <t>яч.55 - ПС"Печная"</t>
  </si>
  <si>
    <t>выведено</t>
  </si>
  <si>
    <t>под АЧР на ЧТЭЦ-1</t>
  </si>
  <si>
    <t>Спец.очередь</t>
  </si>
  <si>
    <t>Выполнение, %</t>
  </si>
  <si>
    <t>ГПП-1</t>
  </si>
  <si>
    <t>яч.21 - ПС23-18</t>
  </si>
  <si>
    <t>ГПП-3</t>
  </si>
  <si>
    <t>ввод 6 кВ Т-302</t>
  </si>
  <si>
    <t>ввод 35 кВ Т-302</t>
  </si>
  <si>
    <t>ИТОГО</t>
  </si>
  <si>
    <t>Ступень разгруз.</t>
  </si>
  <si>
    <t>Мощность, отключаемая ступенью</t>
  </si>
  <si>
    <t>Напряже-ние, кВ</t>
  </si>
  <si>
    <t>Наимено-вание ПС</t>
  </si>
  <si>
    <t>№ п/п</t>
  </si>
  <si>
    <t>Кем выполняется отключение</t>
  </si>
  <si>
    <t>Время откл. присоед, мин</t>
  </si>
  <si>
    <t>Отключаемая нагрузка, МВт</t>
  </si>
  <si>
    <t>Часы. Время местное</t>
  </si>
  <si>
    <t>ячейка №13 **</t>
  </si>
  <si>
    <t>ОП</t>
  </si>
  <si>
    <t>ячейка №21 **</t>
  </si>
  <si>
    <t>ячейка №25 **</t>
  </si>
  <si>
    <t>ячейка №12 *</t>
  </si>
  <si>
    <t>ячейка №19 *</t>
  </si>
  <si>
    <t>ячейка №29 *</t>
  </si>
  <si>
    <t>ячейка №49 *</t>
  </si>
  <si>
    <t>ячейка №50 *</t>
  </si>
  <si>
    <t>ячейка №55 *</t>
  </si>
  <si>
    <t>ПС-6, РУ-6 кВ</t>
  </si>
  <si>
    <t>ячейки №5, 7, 11 ***</t>
  </si>
  <si>
    <t>Итого по предприятию:</t>
  </si>
  <si>
    <t>отключаемая нагрузка по очередям:</t>
  </si>
  <si>
    <t>(номер очереди)</t>
  </si>
  <si>
    <t xml:space="preserve"> нарастающим итогом:</t>
  </si>
  <si>
    <t>Примечание:</t>
  </si>
  <si>
    <t>Графа Кем выполняется отключение заполняется:</t>
  </si>
  <si>
    <t>ДУ – с использованием дистанционного управления;</t>
  </si>
  <si>
    <t>ОП – постоянным оперативным персоналом энергообъекта;</t>
  </si>
  <si>
    <t>ОВБ – персоналом оперативно-выездной бригады;</t>
  </si>
  <si>
    <t>ДД – персоналом с дежурством на дому.</t>
  </si>
  <si>
    <t>* - отключение по 1-й очереди</t>
  </si>
  <si>
    <t>** - отключение по 2-й очереди</t>
  </si>
  <si>
    <t>*** - отключение по 3-й очереди</t>
  </si>
  <si>
    <t>00-00</t>
  </si>
  <si>
    <t>Время 02-00 час</t>
  </si>
  <si>
    <t>Время 03-00час</t>
  </si>
  <si>
    <t>Время 06-00 час</t>
  </si>
  <si>
    <t>Время 07-00час</t>
  </si>
  <si>
    <t>Время 14-00 час</t>
  </si>
  <si>
    <t>Время 15-00час</t>
  </si>
  <si>
    <t>Время 18-00 час</t>
  </si>
  <si>
    <t>Время 19-00час</t>
  </si>
  <si>
    <t>Время 22-00 час</t>
  </si>
  <si>
    <t>Время 23-00час</t>
  </si>
  <si>
    <t>Время 24-00 час</t>
  </si>
  <si>
    <t>U</t>
  </si>
  <si>
    <t>яч.10 - ПС47-16</t>
  </si>
  <si>
    <t>0,103,</t>
  </si>
  <si>
    <t xml:space="preserve">                График временного отключения потребления ПАО "ЧТПЗ"(МВт) за 20.12.2017 г.</t>
  </si>
  <si>
    <t>Контрольный замер нагрузки, подключенной под АЧР (время местное), по ПАО "ЧТПЗ" за 20.12.2017</t>
  </si>
  <si>
    <t>Контрольный замер нагрузок по п/ст ГПП-1 ПАО "ЧТПЗ" за 20.12.2017</t>
  </si>
  <si>
    <t>Контрольный замер нагрузок по п/ст ГПП-2 ПАО "ЧТПЗ" за 20.12.2017</t>
  </si>
  <si>
    <t>Контрольный замер нагрузок по п/ст ГПП-3 ПАО "ЧТПЗ" за 20.12.2017</t>
  </si>
  <si>
    <t>Контрольный замер по присоединениям, подключенным к САОН, по ПАО "ЧТПЗ" за 20.12.2017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</si>
</sst>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25"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2"/>
      <name val="Arial"/>
      <family val="2"/>
      <charset val="204"/>
    </font>
    <font>
      <sz val="14"/>
      <name val="Arial Cyr"/>
      <charset val="204"/>
    </font>
    <font>
      <sz val="12"/>
      <name val="Arial Cyr"/>
      <charset val="204"/>
    </font>
    <font>
      <sz val="11"/>
      <name val="Arial Cyr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6"/>
      <name val="Arial Cyr"/>
      <charset val="204"/>
    </font>
    <font>
      <sz val="18"/>
      <name val="Arial Cyr"/>
      <charset val="204"/>
    </font>
    <font>
      <sz val="22"/>
      <name val="Arial Cyr"/>
      <charset val="204"/>
    </font>
    <font>
      <sz val="20"/>
      <name val="Arial Cyr"/>
      <charset val="204"/>
    </font>
    <font>
      <b/>
      <sz val="20"/>
      <name val="Arial Cyr"/>
      <charset val="204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22"/>
      <name val="Arial Cyr"/>
      <charset val="204"/>
    </font>
    <font>
      <sz val="20"/>
      <name val="Arial"/>
      <family val="2"/>
      <charset val="204"/>
    </font>
    <font>
      <sz val="14"/>
      <name val="Arial"/>
      <family val="2"/>
      <charset val="204"/>
    </font>
    <font>
      <b/>
      <sz val="18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indexed="64"/>
      </diagonal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 diagonalUp="1" diagonalDown="1">
      <left style="medium">
        <color indexed="64"/>
      </left>
      <right style="thin">
        <color indexed="64"/>
      </right>
      <top/>
      <bottom/>
      <diagonal style="medium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 style="thin">
        <color indexed="64"/>
      </bottom>
      <diagonal style="medium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medium">
        <color indexed="64"/>
      </bottom>
      <diagonal style="medium">
        <color indexed="64"/>
      </diagonal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medium">
        <color indexed="64"/>
      </diagonal>
    </border>
    <border diagonalUp="1" diagonalDown="1">
      <left/>
      <right style="thin">
        <color indexed="64"/>
      </right>
      <top/>
      <bottom/>
      <diagonal style="medium">
        <color indexed="64"/>
      </diagonal>
    </border>
    <border diagonalUp="1" diagonalDown="1">
      <left style="medium">
        <color indexed="64"/>
      </left>
      <right style="thin">
        <color indexed="64"/>
      </right>
      <top/>
      <bottom style="thin">
        <color indexed="64"/>
      </bottom>
      <diagonal style="medium">
        <color indexed="64"/>
      </diagonal>
    </border>
    <border diagonalUp="1" diagonalDown="1">
      <left/>
      <right/>
      <top style="medium">
        <color indexed="64"/>
      </top>
      <bottom style="thin">
        <color indexed="64"/>
      </bottom>
      <diagonal style="medium">
        <color indexed="64"/>
      </diagonal>
    </border>
    <border diagonalUp="1" diagonalDown="1">
      <left/>
      <right/>
      <top/>
      <bottom/>
      <diagonal style="medium">
        <color indexed="64"/>
      </diagonal>
    </border>
    <border diagonalUp="1" diagonalDown="1">
      <left/>
      <right/>
      <top style="thin">
        <color indexed="64"/>
      </top>
      <bottom/>
      <diagonal style="medium">
        <color indexed="64"/>
      </diagonal>
    </border>
    <border diagonalUp="1" diagonalDown="1">
      <left/>
      <right/>
      <top style="thin">
        <color indexed="64"/>
      </top>
      <bottom style="medium">
        <color indexed="64"/>
      </bottom>
      <diagonal style="medium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0" borderId="27" xfId="0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0" fillId="0" borderId="0" xfId="0" applyBorder="1"/>
    <xf numFmtId="0" fontId="8" fillId="0" borderId="0" xfId="0" applyFont="1"/>
    <xf numFmtId="0" fontId="0" fillId="0" borderId="28" xfId="0" applyBorder="1" applyAlignment="1">
      <alignment horizontal="center" vertical="center"/>
    </xf>
    <xf numFmtId="0" fontId="2" fillId="0" borderId="28" xfId="0" applyFont="1" applyBorder="1" applyAlignment="1"/>
    <xf numFmtId="0" fontId="0" fillId="0" borderId="30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30" xfId="0" applyBorder="1"/>
    <xf numFmtId="2" fontId="0" fillId="0" borderId="30" xfId="0" applyNumberFormat="1" applyBorder="1"/>
    <xf numFmtId="2" fontId="0" fillId="0" borderId="31" xfId="0" applyNumberFormat="1" applyBorder="1"/>
    <xf numFmtId="0" fontId="0" fillId="0" borderId="30" xfId="0" applyBorder="1" applyAlignment="1">
      <alignment horizontal="left" vertical="top"/>
    </xf>
    <xf numFmtId="0" fontId="0" fillId="0" borderId="30" xfId="0" applyBorder="1" applyAlignment="1"/>
    <xf numFmtId="0" fontId="0" fillId="0" borderId="31" xfId="0" applyBorder="1"/>
    <xf numFmtId="0" fontId="0" fillId="0" borderId="1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/>
    <xf numFmtId="0" fontId="9" fillId="0" borderId="0" xfId="0" applyFont="1"/>
    <xf numFmtId="0" fontId="5" fillId="0" borderId="22" xfId="0" applyFont="1" applyBorder="1"/>
    <xf numFmtId="0" fontId="10" fillId="0" borderId="0" xfId="0" applyFont="1"/>
    <xf numFmtId="0" fontId="11" fillId="0" borderId="0" xfId="0" applyFont="1"/>
    <xf numFmtId="0" fontId="12" fillId="0" borderId="22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wrapText="1"/>
    </xf>
    <xf numFmtId="0" fontId="12" fillId="0" borderId="22" xfId="0" applyFont="1" applyBorder="1"/>
    <xf numFmtId="0" fontId="12" fillId="0" borderId="22" xfId="0" applyFont="1" applyBorder="1" applyAlignment="1">
      <alignment horizontal="center"/>
    </xf>
    <xf numFmtId="0" fontId="12" fillId="0" borderId="22" xfId="0" applyFont="1" applyBorder="1" applyAlignment="1">
      <alignment horizontal="left"/>
    </xf>
    <xf numFmtId="0" fontId="12" fillId="0" borderId="0" xfId="0" applyFont="1" applyBorder="1"/>
    <xf numFmtId="0" fontId="13" fillId="0" borderId="0" xfId="0" applyFont="1" applyBorder="1"/>
    <xf numFmtId="0" fontId="12" fillId="0" borderId="0" xfId="0" applyFont="1" applyBorder="1" applyAlignment="1">
      <alignment horizontal="center"/>
    </xf>
    <xf numFmtId="0" fontId="12" fillId="0" borderId="0" xfId="0" applyFont="1"/>
    <xf numFmtId="0" fontId="0" fillId="0" borderId="36" xfId="0" applyBorder="1"/>
    <xf numFmtId="0" fontId="0" fillId="0" borderId="37" xfId="0" applyBorder="1"/>
    <xf numFmtId="0" fontId="0" fillId="0" borderId="36" xfId="0" applyBorder="1" applyAlignment="1">
      <alignment horizontal="center"/>
    </xf>
    <xf numFmtId="0" fontId="5" fillId="0" borderId="38" xfId="0" applyFont="1" applyBorder="1"/>
    <xf numFmtId="0" fontId="5" fillId="0" borderId="1" xfId="0" applyFont="1" applyBorder="1"/>
    <xf numFmtId="0" fontId="5" fillId="0" borderId="39" xfId="0" applyFont="1" applyBorder="1"/>
    <xf numFmtId="0" fontId="5" fillId="0" borderId="40" xfId="0" applyFont="1" applyBorder="1"/>
    <xf numFmtId="0" fontId="5" fillId="0" borderId="6" xfId="0" applyFont="1" applyBorder="1"/>
    <xf numFmtId="0" fontId="5" fillId="0" borderId="13" xfId="0" applyFont="1" applyBorder="1"/>
    <xf numFmtId="0" fontId="5" fillId="0" borderId="26" xfId="0" applyFont="1" applyBorder="1" applyAlignment="1">
      <alignment horizontal="left"/>
    </xf>
    <xf numFmtId="0" fontId="5" fillId="0" borderId="4" xfId="0" applyFont="1" applyBorder="1"/>
    <xf numFmtId="0" fontId="5" fillId="0" borderId="18" xfId="0" applyFont="1" applyBorder="1"/>
    <xf numFmtId="0" fontId="4" fillId="0" borderId="18" xfId="0" applyFont="1" applyBorder="1"/>
    <xf numFmtId="0" fontId="5" fillId="0" borderId="26" xfId="0" applyFont="1" applyBorder="1"/>
    <xf numFmtId="0" fontId="4" fillId="0" borderId="18" xfId="0" applyFont="1" applyBorder="1" applyAlignment="1">
      <alignment horizontal="center" vertical="center" wrapText="1" shrinkToFit="1"/>
    </xf>
    <xf numFmtId="0" fontId="6" fillId="0" borderId="39" xfId="0" applyFont="1" applyBorder="1"/>
    <xf numFmtId="0" fontId="14" fillId="0" borderId="0" xfId="0" applyFont="1"/>
    <xf numFmtId="0" fontId="15" fillId="0" borderId="0" xfId="0" applyFont="1"/>
    <xf numFmtId="0" fontId="5" fillId="0" borderId="16" xfId="0" applyFont="1" applyBorder="1"/>
    <xf numFmtId="0" fontId="5" fillId="0" borderId="2" xfId="0" applyFont="1" applyBorder="1"/>
    <xf numFmtId="0" fontId="5" fillId="0" borderId="42" xfId="0" applyFont="1" applyBorder="1"/>
    <xf numFmtId="0" fontId="4" fillId="0" borderId="16" xfId="0" applyFont="1" applyBorder="1"/>
    <xf numFmtId="0" fontId="5" fillId="0" borderId="5" xfId="0" applyFont="1" applyBorder="1" applyAlignment="1">
      <alignment horizontal="left"/>
    </xf>
    <xf numFmtId="0" fontId="0" fillId="0" borderId="17" xfId="0" applyBorder="1"/>
    <xf numFmtId="0" fontId="4" fillId="0" borderId="21" xfId="0" applyFont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1" fontId="12" fillId="0" borderId="43" xfId="0" applyNumberFormat="1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center" vertical="center" wrapText="1"/>
    </xf>
    <xf numFmtId="1" fontId="12" fillId="0" borderId="44" xfId="0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6" xfId="0" applyFont="1" applyBorder="1"/>
    <xf numFmtId="0" fontId="12" fillId="0" borderId="23" xfId="0" applyFont="1" applyBorder="1"/>
    <xf numFmtId="1" fontId="12" fillId="0" borderId="5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/>
    </xf>
    <xf numFmtId="0" fontId="13" fillId="0" borderId="6" xfId="0" applyFont="1" applyBorder="1"/>
    <xf numFmtId="0" fontId="13" fillId="0" borderId="45" xfId="0" applyFont="1" applyBorder="1"/>
    <xf numFmtId="0" fontId="12" fillId="0" borderId="46" xfId="0" applyFont="1" applyBorder="1"/>
    <xf numFmtId="0" fontId="12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3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9" xfId="0" applyNumberFormat="1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2" fontId="1" fillId="0" borderId="39" xfId="0" applyNumberFormat="1" applyFont="1" applyFill="1" applyBorder="1" applyAlignment="1">
      <alignment horizontal="right" vertical="center" wrapText="1"/>
    </xf>
    <xf numFmtId="2" fontId="1" fillId="0" borderId="40" xfId="0" applyNumberFormat="1" applyFont="1" applyFill="1" applyBorder="1" applyAlignment="1">
      <alignment horizontal="right" vertical="center" wrapText="1"/>
    </xf>
    <xf numFmtId="2" fontId="1" fillId="0" borderId="49" xfId="0" applyNumberFormat="1" applyFont="1" applyFill="1" applyBorder="1" applyAlignment="1">
      <alignment horizontal="righ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0" fillId="0" borderId="36" xfId="0" applyNumberFormat="1" applyBorder="1"/>
    <xf numFmtId="1" fontId="0" fillId="0" borderId="30" xfId="0" applyNumberFormat="1" applyBorder="1"/>
    <xf numFmtId="1" fontId="0" fillId="0" borderId="20" xfId="0" applyNumberFormat="1" applyBorder="1" applyAlignment="1">
      <alignment horizontal="center"/>
    </xf>
    <xf numFmtId="1" fontId="0" fillId="0" borderId="37" xfId="0" applyNumberFormat="1" applyBorder="1"/>
    <xf numFmtId="1" fontId="0" fillId="2" borderId="36" xfId="0" applyNumberFormat="1" applyFill="1" applyBorder="1"/>
    <xf numFmtId="2" fontId="0" fillId="2" borderId="3" xfId="0" applyNumberFormat="1" applyFill="1" applyBorder="1"/>
    <xf numFmtId="2" fontId="0" fillId="2" borderId="23" xfId="0" applyNumberFormat="1" applyFill="1" applyBorder="1"/>
    <xf numFmtId="2" fontId="0" fillId="2" borderId="19" xfId="0" applyNumberFormat="1" applyFill="1" applyBorder="1"/>
    <xf numFmtId="0" fontId="12" fillId="2" borderId="6" xfId="0" applyFont="1" applyFill="1" applyBorder="1"/>
    <xf numFmtId="0" fontId="12" fillId="2" borderId="22" xfId="0" applyFont="1" applyFill="1" applyBorder="1"/>
    <xf numFmtId="0" fontId="12" fillId="2" borderId="23" xfId="0" applyFont="1" applyFill="1" applyBorder="1"/>
    <xf numFmtId="164" fontId="12" fillId="2" borderId="4" xfId="0" applyNumberFormat="1" applyFont="1" applyFill="1" applyBorder="1"/>
    <xf numFmtId="164" fontId="12" fillId="2" borderId="18" xfId="0" applyNumberFormat="1" applyFont="1" applyFill="1" applyBorder="1"/>
    <xf numFmtId="164" fontId="12" fillId="2" borderId="19" xfId="0" applyNumberFormat="1" applyFont="1" applyFill="1" applyBorder="1"/>
    <xf numFmtId="0" fontId="4" fillId="2" borderId="40" xfId="0" applyFont="1" applyFill="1" applyBorder="1"/>
    <xf numFmtId="0" fontId="4" fillId="2" borderId="1" xfId="0" applyFont="1" applyFill="1" applyBorder="1"/>
    <xf numFmtId="0" fontId="7" fillId="0" borderId="5" xfId="0" applyNumberFormat="1" applyFont="1" applyFill="1" applyBorder="1" applyAlignment="1">
      <alignment horizontal="center" vertical="center" wrapText="1"/>
    </xf>
    <xf numFmtId="0" fontId="17" fillId="0" borderId="41" xfId="0" applyNumberFormat="1" applyFont="1" applyBorder="1"/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22" xfId="0" applyNumberFormat="1" applyFont="1" applyFill="1" applyBorder="1" applyAlignment="1">
      <alignment horizontal="center" vertical="center" wrapText="1"/>
    </xf>
    <xf numFmtId="0" fontId="7" fillId="0" borderId="2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right" vertical="center" wrapText="1"/>
    </xf>
    <xf numFmtId="0" fontId="1" fillId="0" borderId="4" xfId="0" applyNumberFormat="1" applyFont="1" applyFill="1" applyBorder="1" applyAlignment="1">
      <alignment horizontal="right" vertical="center" wrapText="1"/>
    </xf>
    <xf numFmtId="0" fontId="1" fillId="0" borderId="50" xfId="0" applyNumberFormat="1" applyFont="1" applyFill="1" applyBorder="1" applyAlignment="1">
      <alignment horizontal="center" vertical="center" wrapText="1"/>
    </xf>
    <xf numFmtId="0" fontId="1" fillId="0" borderId="42" xfId="0" applyNumberFormat="1" applyFont="1" applyFill="1" applyBorder="1" applyAlignment="1">
      <alignment horizontal="right" vertical="center" wrapText="1"/>
    </xf>
    <xf numFmtId="0" fontId="1" fillId="0" borderId="16" xfId="0" applyNumberFormat="1" applyFont="1" applyFill="1" applyBorder="1" applyAlignment="1">
      <alignment horizontal="right" vertical="center" wrapText="1"/>
    </xf>
    <xf numFmtId="0" fontId="1" fillId="0" borderId="51" xfId="0" applyNumberFormat="1" applyFont="1" applyFill="1" applyBorder="1" applyAlignment="1">
      <alignment horizontal="right" vertical="center" wrapText="1"/>
    </xf>
    <xf numFmtId="0" fontId="1" fillId="0" borderId="48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36" xfId="0" applyNumberFormat="1" applyFont="1" applyFill="1" applyBorder="1" applyAlignment="1">
      <alignment horizontal="center" vertical="center" wrapText="1"/>
    </xf>
    <xf numFmtId="0" fontId="7" fillId="0" borderId="20" xfId="0" applyNumberFormat="1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7" fillId="2" borderId="39" xfId="0" applyNumberFormat="1" applyFont="1" applyFill="1" applyBorder="1" applyAlignment="1">
      <alignment horizontal="right" vertical="center" wrapText="1"/>
    </xf>
    <xf numFmtId="0" fontId="7" fillId="2" borderId="40" xfId="0" applyNumberFormat="1" applyFont="1" applyFill="1" applyBorder="1" applyAlignment="1">
      <alignment horizontal="right" vertical="center" wrapText="1"/>
    </xf>
    <xf numFmtId="0" fontId="7" fillId="2" borderId="49" xfId="0" applyNumberFormat="1" applyFont="1" applyFill="1" applyBorder="1" applyAlignment="1">
      <alignment horizontal="right" vertical="center" wrapText="1"/>
    </xf>
    <xf numFmtId="0" fontId="7" fillId="2" borderId="50" xfId="0" applyNumberFormat="1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right" vertical="center" wrapText="1"/>
    </xf>
    <xf numFmtId="0" fontId="1" fillId="2" borderId="22" xfId="0" applyNumberFormat="1" applyFont="1" applyFill="1" applyBorder="1" applyAlignment="1">
      <alignment horizontal="right" vertical="center" wrapText="1"/>
    </xf>
    <xf numFmtId="0" fontId="1" fillId="2" borderId="23" xfId="0" applyNumberFormat="1" applyFont="1" applyFill="1" applyBorder="1" applyAlignment="1">
      <alignment horizontal="right" vertical="center" wrapText="1"/>
    </xf>
    <xf numFmtId="0" fontId="1" fillId="2" borderId="36" xfId="0" applyNumberFormat="1" applyFont="1" applyFill="1" applyBorder="1" applyAlignment="1">
      <alignment horizontal="center" vertical="center" wrapText="1"/>
    </xf>
    <xf numFmtId="165" fontId="0" fillId="2" borderId="22" xfId="0" applyNumberFormat="1" applyFill="1" applyBorder="1"/>
    <xf numFmtId="165" fontId="0" fillId="0" borderId="22" xfId="0" applyNumberFormat="1" applyBorder="1"/>
    <xf numFmtId="165" fontId="0" fillId="0" borderId="38" xfId="0" applyNumberFormat="1" applyBorder="1"/>
    <xf numFmtId="165" fontId="0" fillId="2" borderId="5" xfId="0" applyNumberFormat="1" applyFill="1" applyBorder="1"/>
    <xf numFmtId="165" fontId="0" fillId="2" borderId="6" xfId="0" applyNumberFormat="1" applyFill="1" applyBorder="1"/>
    <xf numFmtId="165" fontId="0" fillId="2" borderId="4" xfId="0" applyNumberFormat="1" applyFill="1" applyBorder="1"/>
    <xf numFmtId="165" fontId="0" fillId="2" borderId="2" xfId="0" applyNumberFormat="1" applyFill="1" applyBorder="1"/>
    <xf numFmtId="165" fontId="0" fillId="2" borderId="18" xfId="0" applyNumberFormat="1" applyFill="1" applyBorder="1"/>
    <xf numFmtId="165" fontId="0" fillId="0" borderId="30" xfId="0" applyNumberFormat="1" applyBorder="1"/>
    <xf numFmtId="165" fontId="0" fillId="0" borderId="22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2" borderId="23" xfId="0" applyNumberFormat="1" applyFill="1" applyBorder="1"/>
    <xf numFmtId="165" fontId="0" fillId="0" borderId="23" xfId="0" applyNumberFormat="1" applyBorder="1"/>
    <xf numFmtId="165" fontId="0" fillId="0" borderId="52" xfId="0" applyNumberFormat="1" applyBorder="1"/>
    <xf numFmtId="165" fontId="0" fillId="2" borderId="3" xfId="0" applyNumberFormat="1" applyFill="1" applyBorder="1"/>
    <xf numFmtId="165" fontId="0" fillId="2" borderId="19" xfId="0" applyNumberFormat="1" applyFill="1" applyBorder="1"/>
    <xf numFmtId="165" fontId="0" fillId="0" borderId="23" xfId="0" applyNumberForma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165" fontId="0" fillId="0" borderId="18" xfId="0" applyNumberFormat="1" applyBorder="1"/>
    <xf numFmtId="165" fontId="0" fillId="0" borderId="19" xfId="0" applyNumberFormat="1" applyBorder="1"/>
    <xf numFmtId="165" fontId="0" fillId="0" borderId="21" xfId="0" applyNumberFormat="1" applyBorder="1" applyAlignment="1">
      <alignment horizontal="center"/>
    </xf>
    <xf numFmtId="165" fontId="0" fillId="2" borderId="32" xfId="0" applyNumberFormat="1" applyFill="1" applyBorder="1"/>
    <xf numFmtId="165" fontId="0" fillId="0" borderId="32" xfId="0" applyNumberFormat="1" applyBorder="1"/>
    <xf numFmtId="165" fontId="0" fillId="0" borderId="53" xfId="0" applyNumberFormat="1" applyBorder="1"/>
    <xf numFmtId="165" fontId="0" fillId="0" borderId="31" xfId="0" applyNumberFormat="1" applyBorder="1"/>
    <xf numFmtId="165" fontId="0" fillId="2" borderId="38" xfId="0" applyNumberFormat="1" applyFill="1" applyBorder="1"/>
    <xf numFmtId="165" fontId="0" fillId="2" borderId="52" xfId="0" applyNumberFormat="1" applyFill="1" applyBorder="1"/>
    <xf numFmtId="0" fontId="4" fillId="2" borderId="47" xfId="0" applyFont="1" applyFill="1" applyBorder="1"/>
    <xf numFmtId="0" fontId="4" fillId="2" borderId="11" xfId="0" applyFont="1" applyFill="1" applyBorder="1"/>
    <xf numFmtId="0" fontId="4" fillId="0" borderId="21" xfId="0" applyFont="1" applyBorder="1"/>
    <xf numFmtId="0" fontId="0" fillId="0" borderId="54" xfId="0" applyBorder="1"/>
    <xf numFmtId="0" fontId="4" fillId="0" borderId="5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4" xfId="0" applyFont="1" applyBorder="1"/>
    <xf numFmtId="0" fontId="4" fillId="0" borderId="0" xfId="0" applyFont="1" applyBorder="1"/>
    <xf numFmtId="0" fontId="4" fillId="3" borderId="54" xfId="0" applyFont="1" applyFill="1" applyBorder="1"/>
    <xf numFmtId="0" fontId="4" fillId="3" borderId="0" xfId="0" applyFont="1" applyFill="1" applyBorder="1"/>
    <xf numFmtId="0" fontId="0" fillId="3" borderId="54" xfId="0" applyFill="1" applyBorder="1"/>
    <xf numFmtId="0" fontId="0" fillId="3" borderId="0" xfId="0" applyFill="1" applyBorder="1"/>
    <xf numFmtId="0" fontId="4" fillId="3" borderId="54" xfId="0" applyFont="1" applyFill="1" applyBorder="1" applyAlignment="1">
      <alignment horizontal="center"/>
    </xf>
    <xf numFmtId="0" fontId="18" fillId="0" borderId="0" xfId="0" applyFont="1"/>
    <xf numFmtId="0" fontId="0" fillId="3" borderId="22" xfId="0" applyFill="1" applyBorder="1"/>
    <xf numFmtId="0" fontId="0" fillId="3" borderId="23" xfId="0" applyFill="1" applyBorder="1"/>
    <xf numFmtId="0" fontId="0" fillId="2" borderId="22" xfId="0" applyFill="1" applyBorder="1"/>
    <xf numFmtId="0" fontId="1" fillId="0" borderId="0" xfId="0" applyFont="1" applyBorder="1"/>
    <xf numFmtId="0" fontId="1" fillId="0" borderId="0" xfId="0" applyNumberFormat="1" applyFont="1" applyFill="1" applyBorder="1" applyAlignment="1">
      <alignment horizontal="right" vertical="center" wrapText="1"/>
    </xf>
    <xf numFmtId="2" fontId="1" fillId="0" borderId="0" xfId="0" applyNumberFormat="1" applyFont="1" applyFill="1" applyBorder="1" applyAlignment="1">
      <alignment horizontal="righ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right" vertical="center" wrapText="1"/>
    </xf>
    <xf numFmtId="0" fontId="7" fillId="2" borderId="0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55" xfId="0" applyNumberFormat="1" applyFont="1" applyFill="1" applyBorder="1" applyAlignment="1">
      <alignment horizontal="right" vertical="center" wrapText="1"/>
    </xf>
    <xf numFmtId="0" fontId="1" fillId="0" borderId="27" xfId="0" applyNumberFormat="1" applyFont="1" applyFill="1" applyBorder="1" applyAlignment="1">
      <alignment horizontal="right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36" xfId="0" applyNumberFormat="1" applyFont="1" applyFill="1" applyBorder="1" applyAlignment="1">
      <alignment horizontal="center" vertical="center" wrapText="1"/>
    </xf>
    <xf numFmtId="0" fontId="1" fillId="0" borderId="20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7" fillId="0" borderId="57" xfId="0" applyNumberFormat="1" applyFont="1" applyFill="1" applyBorder="1" applyAlignment="1">
      <alignment horizontal="center" vertical="center" wrapText="1"/>
    </xf>
    <xf numFmtId="0" fontId="7" fillId="0" borderId="58" xfId="0" applyNumberFormat="1" applyFont="1" applyFill="1" applyBorder="1" applyAlignment="1">
      <alignment horizontal="center" vertical="center" wrapText="1"/>
    </xf>
    <xf numFmtId="0" fontId="1" fillId="2" borderId="58" xfId="0" applyNumberFormat="1" applyFont="1" applyFill="1" applyBorder="1" applyAlignment="1">
      <alignment horizontal="center" vertical="center" wrapText="1"/>
    </xf>
    <xf numFmtId="0" fontId="7" fillId="0" borderId="59" xfId="0" applyNumberFormat="1" applyFont="1" applyFill="1" applyBorder="1" applyAlignment="1">
      <alignment horizontal="center" vertical="center" wrapText="1"/>
    </xf>
    <xf numFmtId="0" fontId="7" fillId="2" borderId="31" xfId="0" applyNumberFormat="1" applyFont="1" applyFill="1" applyBorder="1" applyAlignment="1">
      <alignment horizontal="center" vertical="center" wrapText="1"/>
    </xf>
    <xf numFmtId="2" fontId="7" fillId="0" borderId="30" xfId="0" applyNumberFormat="1" applyFont="1" applyFill="1" applyBorder="1" applyAlignment="1">
      <alignment horizontal="center" vertical="center" wrapText="1"/>
    </xf>
    <xf numFmtId="0" fontId="0" fillId="2" borderId="18" xfId="0" applyFill="1" applyBorder="1"/>
    <xf numFmtId="165" fontId="4" fillId="0" borderId="18" xfId="0" applyNumberFormat="1" applyFont="1" applyBorder="1"/>
    <xf numFmtId="165" fontId="0" fillId="3" borderId="23" xfId="0" applyNumberFormat="1" applyFill="1" applyBorder="1"/>
    <xf numFmtId="165" fontId="0" fillId="3" borderId="22" xfId="0" applyNumberFormat="1" applyFill="1" applyBorder="1"/>
    <xf numFmtId="165" fontId="5" fillId="0" borderId="22" xfId="0" applyNumberFormat="1" applyFont="1" applyBorder="1"/>
    <xf numFmtId="165" fontId="12" fillId="0" borderId="6" xfId="0" applyNumberFormat="1" applyFont="1" applyBorder="1"/>
    <xf numFmtId="165" fontId="12" fillId="0" borderId="22" xfId="0" applyNumberFormat="1" applyFont="1" applyBorder="1"/>
    <xf numFmtId="165" fontId="12" fillId="0" borderId="23" xfId="0" applyNumberFormat="1" applyFont="1" applyBorder="1"/>
    <xf numFmtId="165" fontId="19" fillId="0" borderId="26" xfId="0" applyNumberFormat="1" applyFont="1" applyBorder="1"/>
    <xf numFmtId="165" fontId="19" fillId="0" borderId="1" xfId="0" applyNumberFormat="1" applyFont="1" applyBorder="1"/>
    <xf numFmtId="165" fontId="19" fillId="0" borderId="22" xfId="0" applyNumberFormat="1" applyFont="1" applyBorder="1"/>
    <xf numFmtId="165" fontId="19" fillId="0" borderId="6" xfId="0" applyNumberFormat="1" applyFont="1" applyBorder="1"/>
    <xf numFmtId="165" fontId="19" fillId="0" borderId="23" xfId="0" applyNumberFormat="1" applyFont="1" applyBorder="1"/>
    <xf numFmtId="165" fontId="5" fillId="0" borderId="6" xfId="0" applyNumberFormat="1" applyFont="1" applyBorder="1"/>
    <xf numFmtId="165" fontId="5" fillId="0" borderId="23" xfId="0" applyNumberFormat="1" applyFont="1" applyBorder="1"/>
    <xf numFmtId="165" fontId="5" fillId="0" borderId="18" xfId="0" applyNumberFormat="1" applyFont="1" applyBorder="1"/>
    <xf numFmtId="165" fontId="5" fillId="0" borderId="19" xfId="0" applyNumberFormat="1" applyFont="1" applyBorder="1"/>
    <xf numFmtId="165" fontId="3" fillId="0" borderId="6" xfId="0" applyNumberFormat="1" applyFont="1" applyBorder="1"/>
    <xf numFmtId="165" fontId="3" fillId="0" borderId="22" xfId="0" applyNumberFormat="1" applyFont="1" applyBorder="1"/>
    <xf numFmtId="0" fontId="4" fillId="0" borderId="40" xfId="0" applyFont="1" applyBorder="1" applyAlignment="1">
      <alignment horizontal="center" vertical="center" wrapText="1" shrinkToFit="1"/>
    </xf>
    <xf numFmtId="0" fontId="4" fillId="0" borderId="49" xfId="0" applyFont="1" applyBorder="1" applyAlignment="1">
      <alignment horizontal="center" vertical="center"/>
    </xf>
    <xf numFmtId="165" fontId="5" fillId="0" borderId="26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165" fontId="5" fillId="0" borderId="9" xfId="0" applyNumberFormat="1" applyFont="1" applyBorder="1" applyAlignment="1">
      <alignment vertical="center"/>
    </xf>
    <xf numFmtId="0" fontId="12" fillId="3" borderId="22" xfId="0" applyFont="1" applyFill="1" applyBorder="1"/>
    <xf numFmtId="165" fontId="12" fillId="3" borderId="22" xfId="0" applyNumberFormat="1" applyFont="1" applyFill="1" applyBorder="1"/>
    <xf numFmtId="0" fontId="0" fillId="0" borderId="54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45" xfId="0" applyBorder="1" applyAlignment="1">
      <alignment horizontal="center" vertical="center" wrapText="1"/>
    </xf>
    <xf numFmtId="0" fontId="0" fillId="2" borderId="36" xfId="0" applyFill="1" applyBorder="1"/>
    <xf numFmtId="0" fontId="0" fillId="0" borderId="73" xfId="0" applyBorder="1"/>
    <xf numFmtId="0" fontId="0" fillId="0" borderId="74" xfId="0" applyBorder="1"/>
    <xf numFmtId="165" fontId="0" fillId="2" borderId="53" xfId="0" applyNumberFormat="1" applyFill="1" applyBorder="1"/>
    <xf numFmtId="165" fontId="0" fillId="2" borderId="12" xfId="0" applyNumberFormat="1" applyFill="1" applyBorder="1"/>
    <xf numFmtId="165" fontId="0" fillId="2" borderId="21" xfId="0" applyNumberFormat="1" applyFill="1" applyBorder="1"/>
    <xf numFmtId="0" fontId="0" fillId="0" borderId="20" xfId="0" applyBorder="1"/>
    <xf numFmtId="1" fontId="0" fillId="0" borderId="20" xfId="0" applyNumberFormat="1" applyBorder="1"/>
    <xf numFmtId="1" fontId="0" fillId="0" borderId="73" xfId="0" applyNumberFormat="1" applyBorder="1"/>
    <xf numFmtId="1" fontId="0" fillId="0" borderId="74" xfId="0" applyNumberFormat="1" applyBorder="1"/>
    <xf numFmtId="2" fontId="0" fillId="0" borderId="6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0" xfId="0" applyNumberFormat="1"/>
    <xf numFmtId="2" fontId="0" fillId="0" borderId="24" xfId="0" applyNumberFormat="1" applyBorder="1"/>
    <xf numFmtId="2" fontId="0" fillId="0" borderId="75" xfId="0" applyNumberFormat="1" applyBorder="1"/>
    <xf numFmtId="2" fontId="0" fillId="4" borderId="6" xfId="0" applyNumberFormat="1" applyFill="1" applyBorder="1"/>
    <xf numFmtId="2" fontId="0" fillId="4" borderId="4" xfId="0" applyNumberFormat="1" applyFill="1" applyBorder="1"/>
    <xf numFmtId="2" fontId="0" fillId="0" borderId="30" xfId="0" applyNumberFormat="1" applyBorder="1" applyAlignment="1">
      <alignment horizontal="center" vertical="center" wrapText="1"/>
    </xf>
    <xf numFmtId="2" fontId="0" fillId="0" borderId="71" xfId="0" applyNumberFormat="1" applyBorder="1"/>
    <xf numFmtId="2" fontId="1" fillId="0" borderId="0" xfId="0" applyNumberFormat="1" applyFont="1" applyAlignment="1">
      <alignment horizontal="right"/>
    </xf>
    <xf numFmtId="2" fontId="0" fillId="0" borderId="26" xfId="0" applyNumberFormat="1" applyBorder="1" applyAlignment="1">
      <alignment horizontal="center"/>
    </xf>
    <xf numFmtId="0" fontId="0" fillId="0" borderId="76" xfId="0" applyBorder="1"/>
    <xf numFmtId="1" fontId="0" fillId="0" borderId="22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1" fontId="0" fillId="0" borderId="36" xfId="0" applyNumberFormat="1" applyBorder="1" applyAlignment="1">
      <alignment horizontal="center"/>
    </xf>
    <xf numFmtId="1" fontId="0" fillId="2" borderId="37" xfId="0" applyNumberFormat="1" applyFill="1" applyBorder="1"/>
    <xf numFmtId="165" fontId="0" fillId="0" borderId="73" xfId="0" applyNumberFormat="1" applyBorder="1"/>
    <xf numFmtId="165" fontId="0" fillId="0" borderId="74" xfId="0" applyNumberFormat="1" applyBorder="1"/>
    <xf numFmtId="1" fontId="0" fillId="2" borderId="20" xfId="0" applyNumberFormat="1" applyFill="1" applyBorder="1"/>
    <xf numFmtId="1" fontId="0" fillId="0" borderId="77" xfId="0" applyNumberFormat="1" applyBorder="1"/>
    <xf numFmtId="165" fontId="0" fillId="0" borderId="77" xfId="0" applyNumberFormat="1" applyBorder="1"/>
    <xf numFmtId="0" fontId="0" fillId="0" borderId="78" xfId="0" applyBorder="1"/>
    <xf numFmtId="2" fontId="0" fillId="0" borderId="1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79" xfId="0" applyNumberFormat="1" applyBorder="1" applyAlignment="1">
      <alignment horizontal="center"/>
    </xf>
    <xf numFmtId="2" fontId="0" fillId="0" borderId="35" xfId="0" applyNumberFormat="1" applyBorder="1" applyAlignment="1">
      <alignment horizontal="center"/>
    </xf>
    <xf numFmtId="2" fontId="0" fillId="0" borderId="25" xfId="0" applyNumberFormat="1" applyBorder="1" applyAlignment="1">
      <alignment horizontal="center" vertical="center" wrapText="1"/>
    </xf>
    <xf numFmtId="0" fontId="0" fillId="0" borderId="77" xfId="0" applyBorder="1"/>
    <xf numFmtId="0" fontId="0" fillId="0" borderId="80" xfId="0" applyBorder="1"/>
    <xf numFmtId="0" fontId="0" fillId="0" borderId="81" xfId="0" applyBorder="1"/>
    <xf numFmtId="0" fontId="0" fillId="0" borderId="82" xfId="0" applyBorder="1"/>
    <xf numFmtId="0" fontId="0" fillId="0" borderId="83" xfId="0" applyBorder="1"/>
    <xf numFmtId="1" fontId="0" fillId="2" borderId="10" xfId="0" applyNumberFormat="1" applyFill="1" applyBorder="1"/>
    <xf numFmtId="0" fontId="5" fillId="0" borderId="11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165" fontId="4" fillId="0" borderId="5" xfId="0" applyNumberFormat="1" applyFont="1" applyBorder="1"/>
    <xf numFmtId="165" fontId="4" fillId="0" borderId="2" xfId="0" applyNumberFormat="1" applyFont="1" applyBorder="1"/>
    <xf numFmtId="165" fontId="4" fillId="0" borderId="3" xfId="0" applyNumberFormat="1" applyFont="1" applyBorder="1"/>
    <xf numFmtId="165" fontId="4" fillId="0" borderId="4" xfId="0" applyNumberFormat="1" applyFont="1" applyBorder="1"/>
    <xf numFmtId="165" fontId="4" fillId="0" borderId="19" xfId="0" applyNumberFormat="1" applyFont="1" applyBorder="1"/>
    <xf numFmtId="0" fontId="5" fillId="0" borderId="32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47" xfId="0" applyFont="1" applyBorder="1"/>
    <xf numFmtId="0" fontId="4" fillId="0" borderId="11" xfId="0" applyFont="1" applyBorder="1"/>
    <xf numFmtId="0" fontId="4" fillId="0" borderId="39" xfId="0" applyFont="1" applyBorder="1" applyAlignment="1">
      <alignment horizontal="center" vertical="center" wrapText="1" shrinkToFit="1"/>
    </xf>
    <xf numFmtId="0" fontId="4" fillId="2" borderId="39" xfId="0" applyFont="1" applyFill="1" applyBorder="1"/>
    <xf numFmtId="0" fontId="4" fillId="0" borderId="42" xfId="0" applyFont="1" applyBorder="1"/>
    <xf numFmtId="0" fontId="4" fillId="0" borderId="4" xfId="0" applyFont="1" applyBorder="1" applyAlignment="1">
      <alignment horizontal="center" vertical="center" wrapText="1" shrinkToFit="1"/>
    </xf>
    <xf numFmtId="0" fontId="4" fillId="2" borderId="26" xfId="0" applyFont="1" applyFill="1" applyBorder="1"/>
    <xf numFmtId="0" fontId="4" fillId="0" borderId="4" xfId="0" applyFont="1" applyBorder="1"/>
    <xf numFmtId="165" fontId="3" fillId="0" borderId="23" xfId="0" applyNumberFormat="1" applyFont="1" applyBorder="1"/>
    <xf numFmtId="0" fontId="20" fillId="0" borderId="10" xfId="0" applyFont="1" applyBorder="1" applyAlignment="1">
      <alignment horizontal="right"/>
    </xf>
    <xf numFmtId="0" fontId="20" fillId="0" borderId="2" xfId="0" applyFont="1" applyBorder="1" applyAlignment="1">
      <alignment horizontal="right"/>
    </xf>
    <xf numFmtId="0" fontId="20" fillId="0" borderId="36" xfId="0" applyFont="1" applyBorder="1" applyAlignment="1">
      <alignment horizontal="right"/>
    </xf>
    <xf numFmtId="0" fontId="20" fillId="0" borderId="22" xfId="0" applyFont="1" applyBorder="1" applyAlignment="1">
      <alignment horizontal="right"/>
    </xf>
    <xf numFmtId="0" fontId="20" fillId="0" borderId="37" xfId="0" applyFont="1" applyBorder="1" applyAlignment="1">
      <alignment horizontal="right"/>
    </xf>
    <xf numFmtId="0" fontId="20" fillId="0" borderId="38" xfId="0" applyFont="1" applyBorder="1" applyAlignment="1">
      <alignment horizontal="right"/>
    </xf>
    <xf numFmtId="0" fontId="3" fillId="0" borderId="36" xfId="0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3" fillId="0" borderId="26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9" fillId="0" borderId="10" xfId="0" applyFont="1" applyBorder="1" applyAlignment="1">
      <alignment horizontal="right"/>
    </xf>
    <xf numFmtId="0" fontId="19" fillId="0" borderId="2" xfId="0" applyFont="1" applyBorder="1" applyAlignment="1">
      <alignment horizontal="right"/>
    </xf>
    <xf numFmtId="165" fontId="12" fillId="0" borderId="22" xfId="0" applyNumberFormat="1" applyFont="1" applyBorder="1" applyAlignment="1"/>
    <xf numFmtId="165" fontId="12" fillId="0" borderId="23" xfId="0" applyNumberFormat="1" applyFont="1" applyBorder="1" applyAlignment="1"/>
    <xf numFmtId="0" fontId="19" fillId="0" borderId="36" xfId="0" applyFont="1" applyBorder="1" applyAlignment="1">
      <alignment horizontal="right"/>
    </xf>
    <xf numFmtId="0" fontId="19" fillId="0" borderId="22" xfId="0" applyFont="1" applyBorder="1" applyAlignment="1">
      <alignment horizontal="right"/>
    </xf>
    <xf numFmtId="0" fontId="19" fillId="0" borderId="37" xfId="0" applyFont="1" applyBorder="1" applyAlignment="1">
      <alignment horizontal="right"/>
    </xf>
    <xf numFmtId="0" fontId="19" fillId="0" borderId="38" xfId="0" applyFont="1" applyBorder="1" applyAlignment="1">
      <alignment horizontal="right"/>
    </xf>
    <xf numFmtId="165" fontId="12" fillId="0" borderId="22" xfId="0" applyNumberFormat="1" applyFont="1" applyBorder="1" applyAlignment="1">
      <alignment horizontal="right"/>
    </xf>
    <xf numFmtId="165" fontId="12" fillId="2" borderId="22" xfId="0" applyNumberFormat="1" applyFont="1" applyFill="1" applyBorder="1"/>
    <xf numFmtId="165" fontId="4" fillId="0" borderId="22" xfId="0" applyNumberFormat="1" applyFont="1" applyBorder="1" applyAlignment="1"/>
    <xf numFmtId="165" fontId="4" fillId="0" borderId="23" xfId="0" applyNumberFormat="1" applyFont="1" applyBorder="1" applyAlignment="1"/>
    <xf numFmtId="165" fontId="4" fillId="0" borderId="6" xfId="0" applyNumberFormat="1" applyFont="1" applyBorder="1" applyAlignment="1">
      <alignment horizontal="right"/>
    </xf>
    <xf numFmtId="165" fontId="4" fillId="0" borderId="22" xfId="0" applyNumberFormat="1" applyFont="1" applyBorder="1" applyAlignment="1">
      <alignment horizontal="right"/>
    </xf>
    <xf numFmtId="165" fontId="4" fillId="0" borderId="23" xfId="0" applyNumberFormat="1" applyFont="1" applyBorder="1" applyAlignment="1">
      <alignment horizontal="right"/>
    </xf>
    <xf numFmtId="165" fontId="5" fillId="0" borderId="22" xfId="0" applyNumberFormat="1" applyFont="1" applyBorder="1" applyAlignment="1"/>
    <xf numFmtId="165" fontId="5" fillId="0" borderId="23" xfId="0" applyNumberFormat="1" applyFont="1" applyBorder="1" applyAlignment="1"/>
    <xf numFmtId="165" fontId="5" fillId="0" borderId="6" xfId="0" applyNumberFormat="1" applyFont="1" applyBorder="1" applyAlignment="1">
      <alignment horizontal="right"/>
    </xf>
    <xf numFmtId="165" fontId="5" fillId="0" borderId="22" xfId="0" applyNumberFormat="1" applyFont="1" applyBorder="1" applyAlignment="1">
      <alignment horizontal="right"/>
    </xf>
    <xf numFmtId="165" fontId="5" fillId="0" borderId="23" xfId="0" applyNumberFormat="1" applyFont="1" applyBorder="1" applyAlignment="1">
      <alignment horizontal="right"/>
    </xf>
    <xf numFmtId="14" fontId="21" fillId="0" borderId="0" xfId="0" applyNumberFormat="1" applyFont="1"/>
    <xf numFmtId="0" fontId="12" fillId="4" borderId="6" xfId="0" applyFont="1" applyFill="1" applyBorder="1"/>
    <xf numFmtId="0" fontId="12" fillId="4" borderId="22" xfId="0" applyFont="1" applyFill="1" applyBorder="1"/>
    <xf numFmtId="0" fontId="12" fillId="4" borderId="23" xfId="0" applyFont="1" applyFill="1" applyBorder="1"/>
    <xf numFmtId="14" fontId="3" fillId="0" borderId="0" xfId="0" applyNumberFormat="1" applyFont="1"/>
    <xf numFmtId="0" fontId="22" fillId="0" borderId="0" xfId="0" applyFont="1"/>
    <xf numFmtId="2" fontId="22" fillId="0" borderId="0" xfId="0" applyNumberFormat="1" applyFont="1"/>
    <xf numFmtId="0" fontId="23" fillId="0" borderId="0" xfId="0" applyFont="1"/>
    <xf numFmtId="0" fontId="24" fillId="0" borderId="0" xfId="0" applyFont="1"/>
    <xf numFmtId="0" fontId="0" fillId="0" borderId="72" xfId="0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57" xfId="0" applyBorder="1" applyAlignment="1">
      <alignment horizontal="center"/>
    </xf>
    <xf numFmtId="1" fontId="0" fillId="0" borderId="72" xfId="0" applyNumberFormat="1" applyBorder="1" applyAlignment="1">
      <alignment horizontal="center"/>
    </xf>
    <xf numFmtId="0" fontId="0" fillId="0" borderId="72" xfId="0" applyBorder="1" applyAlignment="1"/>
    <xf numFmtId="0" fontId="0" fillId="0" borderId="71" xfId="0" applyBorder="1" applyAlignment="1"/>
    <xf numFmtId="0" fontId="0" fillId="0" borderId="57" xfId="0" applyBorder="1" applyAlignment="1"/>
    <xf numFmtId="0" fontId="0" fillId="0" borderId="65" xfId="0" applyBorder="1" applyAlignment="1">
      <alignment horizontal="center" vertical="top"/>
    </xf>
    <xf numFmtId="0" fontId="0" fillId="0" borderId="66" xfId="0" applyBorder="1" applyAlignment="1">
      <alignment horizontal="center" vertical="top"/>
    </xf>
    <xf numFmtId="0" fontId="0" fillId="0" borderId="6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2" fillId="0" borderId="64" xfId="0" applyFont="1" applyBorder="1" applyAlignment="1">
      <alignment horizontal="center" vertical="center" textRotation="255"/>
    </xf>
    <xf numFmtId="0" fontId="2" fillId="0" borderId="64" xfId="0" applyFont="1" applyBorder="1" applyAlignment="1"/>
    <xf numFmtId="0" fontId="2" fillId="0" borderId="70" xfId="0" applyFont="1" applyBorder="1" applyAlignment="1"/>
    <xf numFmtId="0" fontId="0" fillId="0" borderId="42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65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0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38" xfId="0" applyBorder="1" applyAlignment="1"/>
    <xf numFmtId="0" fontId="0" fillId="0" borderId="8" xfId="0" applyBorder="1" applyAlignment="1"/>
    <xf numFmtId="0" fontId="0" fillId="0" borderId="16" xfId="0" applyBorder="1" applyAlignment="1"/>
    <xf numFmtId="0" fontId="0" fillId="0" borderId="4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" fillId="0" borderId="69" xfId="0" applyFont="1" applyBorder="1" applyAlignment="1">
      <alignment horizontal="center" vertical="center" textRotation="255"/>
    </xf>
    <xf numFmtId="0" fontId="0" fillId="0" borderId="54" xfId="0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2" fillId="0" borderId="70" xfId="0" applyFont="1" applyBorder="1" applyAlignment="1">
      <alignment horizontal="center" vertical="center" textRotation="255"/>
    </xf>
    <xf numFmtId="0" fontId="2" fillId="0" borderId="34" xfId="0" applyFont="1" applyBorder="1" applyAlignment="1">
      <alignment horizontal="center" vertical="center" textRotation="255"/>
    </xf>
    <xf numFmtId="0" fontId="0" fillId="0" borderId="54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0" borderId="61" xfId="0" applyBorder="1" applyAlignment="1">
      <alignment horizontal="center" vertical="top"/>
    </xf>
    <xf numFmtId="0" fontId="0" fillId="0" borderId="62" xfId="0" applyBorder="1" applyAlignment="1">
      <alignment horizontal="center" vertical="top"/>
    </xf>
    <xf numFmtId="0" fontId="0" fillId="0" borderId="84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/>
    <xf numFmtId="1" fontId="12" fillId="0" borderId="6" xfId="0" applyNumberFormat="1" applyFont="1" applyBorder="1" applyAlignment="1">
      <alignment horizontal="center" vertical="center" wrapText="1"/>
    </xf>
    <xf numFmtId="1" fontId="12" fillId="0" borderId="22" xfId="0" applyNumberFormat="1" applyFont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1" fontId="12" fillId="0" borderId="3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0" fillId="0" borderId="31" xfId="0" applyBorder="1" applyAlignment="1"/>
    <xf numFmtId="0" fontId="7" fillId="0" borderId="6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" fillId="0" borderId="5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65"/>
  <sheetViews>
    <sheetView tabSelected="1" view="pageBreakPreview" zoomScaleNormal="50" zoomScaleSheetLayoutView="100" workbookViewId="0">
      <selection activeCell="AB46" sqref="AB46"/>
    </sheetView>
  </sheetViews>
  <sheetFormatPr defaultRowHeight="13.2"/>
  <cols>
    <col min="1" max="1" width="4.44140625" customWidth="1"/>
    <col min="2" max="3" width="7" customWidth="1"/>
    <col min="4" max="4" width="8" customWidth="1"/>
    <col min="5" max="5" width="10.109375" customWidth="1"/>
    <col min="6" max="6" width="6.6640625" style="276" customWidth="1"/>
    <col min="7" max="7" width="5.6640625" customWidth="1"/>
    <col min="8" max="8" width="8.33203125" customWidth="1"/>
    <col min="9" max="9" width="7.6640625" customWidth="1"/>
    <col min="10" max="10" width="6" style="276" customWidth="1"/>
    <col min="11" max="11" width="5.44140625" customWidth="1"/>
    <col min="12" max="12" width="7.88671875" customWidth="1"/>
    <col min="13" max="13" width="7.6640625" customWidth="1"/>
    <col min="14" max="14" width="6.5546875" style="276" customWidth="1"/>
    <col min="15" max="15" width="5.6640625" customWidth="1"/>
    <col min="16" max="16" width="7.6640625" customWidth="1"/>
    <col min="17" max="17" width="8.33203125" customWidth="1"/>
    <col min="18" max="18" width="5.88671875" style="276" customWidth="1"/>
    <col min="19" max="19" width="5.44140625" customWidth="1"/>
    <col min="20" max="20" width="7.6640625" customWidth="1"/>
    <col min="21" max="21" width="8.109375" customWidth="1"/>
    <col min="22" max="22" width="5.88671875" style="276" customWidth="1"/>
    <col min="23" max="23" width="5.33203125" customWidth="1"/>
    <col min="24" max="24" width="8" customWidth="1"/>
    <col min="25" max="25" width="8.33203125" customWidth="1"/>
    <col min="26" max="26" width="6.109375" style="276" customWidth="1"/>
    <col min="27" max="27" width="5.5546875" customWidth="1"/>
    <col min="28" max="28" width="9" customWidth="1"/>
    <col min="29" max="29" width="8.88671875" customWidth="1"/>
    <col min="30" max="47" width="5.6640625" customWidth="1"/>
  </cols>
  <sheetData>
    <row r="1" spans="1:29" ht="20.25" customHeight="1">
      <c r="H1" s="368" t="s">
        <v>159</v>
      </c>
      <c r="U1" s="19"/>
      <c r="V1" s="283"/>
    </row>
    <row r="2" spans="1:29" ht="17.25" customHeight="1" thickBot="1"/>
    <row r="3" spans="1:29" ht="13.5" customHeight="1">
      <c r="A3" s="412" t="s">
        <v>6</v>
      </c>
      <c r="B3" s="379" t="s">
        <v>8</v>
      </c>
      <c r="C3" s="380"/>
      <c r="D3" s="3" t="s">
        <v>1</v>
      </c>
      <c r="E3" s="6" t="s">
        <v>0</v>
      </c>
      <c r="F3" s="372" t="s">
        <v>33</v>
      </c>
      <c r="G3" s="373"/>
      <c r="H3" s="373"/>
      <c r="I3" s="374"/>
      <c r="J3" s="372" t="s">
        <v>143</v>
      </c>
      <c r="K3" s="373"/>
      <c r="L3" s="373"/>
      <c r="M3" s="374"/>
      <c r="N3" s="372" t="s">
        <v>144</v>
      </c>
      <c r="O3" s="373"/>
      <c r="P3" s="373"/>
      <c r="Q3" s="374"/>
      <c r="R3" s="372" t="s">
        <v>34</v>
      </c>
      <c r="S3" s="373"/>
      <c r="T3" s="373"/>
      <c r="U3" s="374"/>
      <c r="V3" s="372" t="s">
        <v>35</v>
      </c>
      <c r="W3" s="373"/>
      <c r="X3" s="373"/>
      <c r="Y3" s="374"/>
      <c r="Z3" s="372" t="s">
        <v>145</v>
      </c>
      <c r="AA3" s="373"/>
      <c r="AB3" s="373"/>
      <c r="AC3" s="374"/>
    </row>
    <row r="4" spans="1:29">
      <c r="A4" s="413"/>
      <c r="B4" s="414" t="s">
        <v>4</v>
      </c>
      <c r="C4" s="415"/>
      <c r="D4" s="4" t="s">
        <v>2</v>
      </c>
      <c r="E4" s="7" t="s">
        <v>3</v>
      </c>
      <c r="F4" s="274" t="s">
        <v>154</v>
      </c>
      <c r="G4" s="55" t="s">
        <v>9</v>
      </c>
      <c r="H4" s="14" t="s">
        <v>10</v>
      </c>
      <c r="I4" s="15" t="s">
        <v>11</v>
      </c>
      <c r="J4" s="274" t="s">
        <v>154</v>
      </c>
      <c r="K4" s="55" t="s">
        <v>9</v>
      </c>
      <c r="L4" s="14" t="s">
        <v>10</v>
      </c>
      <c r="M4" s="35" t="s">
        <v>11</v>
      </c>
      <c r="N4" s="274" t="s">
        <v>154</v>
      </c>
      <c r="O4" s="55" t="s">
        <v>9</v>
      </c>
      <c r="P4" s="14" t="s">
        <v>10</v>
      </c>
      <c r="Q4" s="35" t="s">
        <v>11</v>
      </c>
      <c r="R4" s="274" t="s">
        <v>154</v>
      </c>
      <c r="S4" s="55" t="s">
        <v>9</v>
      </c>
      <c r="T4" s="14" t="s">
        <v>10</v>
      </c>
      <c r="U4" s="15" t="s">
        <v>11</v>
      </c>
      <c r="V4" s="274" t="s">
        <v>154</v>
      </c>
      <c r="W4" s="55" t="s">
        <v>9</v>
      </c>
      <c r="X4" s="14" t="s">
        <v>10</v>
      </c>
      <c r="Y4" s="15" t="s">
        <v>11</v>
      </c>
      <c r="Z4" s="274" t="s">
        <v>154</v>
      </c>
      <c r="AA4" s="55" t="s">
        <v>9</v>
      </c>
      <c r="AB4" s="14" t="s">
        <v>10</v>
      </c>
      <c r="AC4" s="15" t="s">
        <v>11</v>
      </c>
    </row>
    <row r="5" spans="1:29" ht="13.8" thickBot="1">
      <c r="A5" s="413"/>
      <c r="B5" s="416" t="s">
        <v>17</v>
      </c>
      <c r="C5" s="417"/>
      <c r="D5" s="8"/>
      <c r="E5" s="9" t="s">
        <v>16</v>
      </c>
      <c r="F5" s="275" t="s">
        <v>16</v>
      </c>
      <c r="G5" s="12" t="s">
        <v>5</v>
      </c>
      <c r="H5" s="10" t="s">
        <v>14</v>
      </c>
      <c r="I5" s="11" t="s">
        <v>15</v>
      </c>
      <c r="J5" s="275" t="s">
        <v>16</v>
      </c>
      <c r="K5" s="12" t="s">
        <v>5</v>
      </c>
      <c r="L5" s="10" t="s">
        <v>14</v>
      </c>
      <c r="M5" s="13" t="s">
        <v>15</v>
      </c>
      <c r="N5" s="275" t="s">
        <v>16</v>
      </c>
      <c r="O5" s="12" t="s">
        <v>5</v>
      </c>
      <c r="P5" s="10" t="s">
        <v>14</v>
      </c>
      <c r="Q5" s="13" t="s">
        <v>15</v>
      </c>
      <c r="R5" s="275" t="s">
        <v>16</v>
      </c>
      <c r="S5" s="12" t="s">
        <v>5</v>
      </c>
      <c r="T5" s="10" t="s">
        <v>14</v>
      </c>
      <c r="U5" s="11" t="s">
        <v>15</v>
      </c>
      <c r="V5" s="275" t="s">
        <v>16</v>
      </c>
      <c r="W5" s="12" t="s">
        <v>5</v>
      </c>
      <c r="X5" s="10" t="s">
        <v>14</v>
      </c>
      <c r="Y5" s="11" t="s">
        <v>15</v>
      </c>
      <c r="Z5" s="275" t="s">
        <v>16</v>
      </c>
      <c r="AA5" s="12" t="s">
        <v>5</v>
      </c>
      <c r="AB5" s="10" t="s">
        <v>14</v>
      </c>
      <c r="AC5" s="11" t="s">
        <v>15</v>
      </c>
    </row>
    <row r="6" spans="1:29">
      <c r="A6" s="413"/>
      <c r="B6" s="388" t="s">
        <v>68</v>
      </c>
      <c r="C6" s="389"/>
      <c r="D6" s="420"/>
      <c r="E6" s="34" t="s">
        <v>70</v>
      </c>
      <c r="F6" s="285"/>
      <c r="G6" s="264">
        <f>(G7+G8)/18</f>
        <v>35.222222222222221</v>
      </c>
      <c r="H6" s="173">
        <v>5.5490000000000004</v>
      </c>
      <c r="I6" s="184">
        <v>3.9940000000000002</v>
      </c>
      <c r="J6" s="285"/>
      <c r="K6" s="131">
        <f>(K7+K8)/18</f>
        <v>43.277777777777779</v>
      </c>
      <c r="L6" s="173">
        <v>5.7220000000000004</v>
      </c>
      <c r="M6" s="194">
        <v>4.6849999999999996</v>
      </c>
      <c r="N6" s="285"/>
      <c r="O6" s="131">
        <f>(O7+O8)/18</f>
        <v>43.722222222222221</v>
      </c>
      <c r="P6" s="173">
        <v>5.7220000000000004</v>
      </c>
      <c r="Q6" s="194">
        <v>4.7809999999999997</v>
      </c>
      <c r="R6" s="285"/>
      <c r="S6" s="131">
        <f>(S7+S8)/18</f>
        <v>43.666666666666664</v>
      </c>
      <c r="T6" s="173">
        <v>5.6829999999999998</v>
      </c>
      <c r="U6" s="184">
        <v>4.8</v>
      </c>
      <c r="V6" s="285"/>
      <c r="W6" s="131">
        <f>(W7+W8)/18</f>
        <v>42.111111111111114</v>
      </c>
      <c r="X6" s="173">
        <v>5.6260000000000003</v>
      </c>
      <c r="Y6" s="184">
        <v>4.6849999999999996</v>
      </c>
      <c r="Z6" s="285"/>
      <c r="AA6" s="131">
        <f>(AA7+AA8)/18</f>
        <v>45.166666666666664</v>
      </c>
      <c r="AB6" s="173">
        <v>5.875</v>
      </c>
      <c r="AC6" s="184">
        <v>4.742</v>
      </c>
    </row>
    <row r="7" spans="1:29">
      <c r="A7" s="413"/>
      <c r="B7" s="390"/>
      <c r="C7" s="391"/>
      <c r="D7" s="395"/>
      <c r="E7" s="35" t="s">
        <v>71</v>
      </c>
      <c r="F7" s="274">
        <v>6.27</v>
      </c>
      <c r="G7" s="53">
        <v>190</v>
      </c>
      <c r="H7" s="172">
        <f>G7*H6/(G8+G7)</f>
        <v>1.6629495268138803</v>
      </c>
      <c r="I7" s="183">
        <v>1.196</v>
      </c>
      <c r="J7" s="279">
        <v>6.25</v>
      </c>
      <c r="K7" s="53">
        <v>191</v>
      </c>
      <c r="L7" s="172">
        <v>1.4019999999999999</v>
      </c>
      <c r="M7" s="193">
        <v>1.1479999999999999</v>
      </c>
      <c r="N7" s="279">
        <v>6.23</v>
      </c>
      <c r="O7" s="53">
        <v>191</v>
      </c>
      <c r="P7" s="172">
        <v>1.3879999999999999</v>
      </c>
      <c r="Q7" s="193">
        <v>1.1599999999999999</v>
      </c>
      <c r="R7" s="279">
        <v>6.26</v>
      </c>
      <c r="S7" s="53">
        <v>181</v>
      </c>
      <c r="T7" s="172">
        <v>1.3080000000000001</v>
      </c>
      <c r="U7" s="183">
        <v>1.105</v>
      </c>
      <c r="V7" s="279">
        <v>6.27</v>
      </c>
      <c r="W7" s="53">
        <v>180</v>
      </c>
      <c r="X7" s="172">
        <v>1.335</v>
      </c>
      <c r="Y7" s="183">
        <v>1.1120000000000001</v>
      </c>
      <c r="Z7" s="279">
        <v>6.26</v>
      </c>
      <c r="AA7" s="127">
        <v>194</v>
      </c>
      <c r="AB7" s="172">
        <v>1.401</v>
      </c>
      <c r="AC7" s="183">
        <v>1.131</v>
      </c>
    </row>
    <row r="8" spans="1:29">
      <c r="A8" s="413"/>
      <c r="B8" s="392"/>
      <c r="C8" s="393"/>
      <c r="D8" s="396"/>
      <c r="E8" s="35" t="s">
        <v>72</v>
      </c>
      <c r="F8" s="274">
        <v>6.16</v>
      </c>
      <c r="G8" s="53">
        <v>444</v>
      </c>
      <c r="H8" s="172">
        <f>H6-H7</f>
        <v>3.8860504731861201</v>
      </c>
      <c r="I8" s="183">
        <f>I6-I7</f>
        <v>2.798</v>
      </c>
      <c r="J8" s="279">
        <v>6.1</v>
      </c>
      <c r="K8" s="53">
        <v>588</v>
      </c>
      <c r="L8" s="172">
        <v>4.32</v>
      </c>
      <c r="M8" s="193">
        <v>3.5369999999999999</v>
      </c>
      <c r="N8" s="279">
        <v>6.08</v>
      </c>
      <c r="O8" s="53">
        <v>596</v>
      </c>
      <c r="P8" s="172">
        <v>4.3339999999999996</v>
      </c>
      <c r="Q8" s="193">
        <v>3.621</v>
      </c>
      <c r="R8" s="279">
        <v>6.09</v>
      </c>
      <c r="S8" s="53">
        <v>605</v>
      </c>
      <c r="T8" s="172">
        <v>4.375</v>
      </c>
      <c r="U8" s="183">
        <v>3.6949999999999998</v>
      </c>
      <c r="V8" s="279">
        <v>6.12</v>
      </c>
      <c r="W8" s="53">
        <v>578</v>
      </c>
      <c r="X8" s="172">
        <v>4.2910000000000004</v>
      </c>
      <c r="Y8" s="183">
        <v>3.573</v>
      </c>
      <c r="Z8" s="279">
        <v>6.1</v>
      </c>
      <c r="AA8" s="127">
        <v>619</v>
      </c>
      <c r="AB8" s="172">
        <v>4.4740000000000002</v>
      </c>
      <c r="AC8" s="183">
        <v>3.6110000000000002</v>
      </c>
    </row>
    <row r="9" spans="1:29">
      <c r="A9" s="413"/>
      <c r="B9" s="397" t="s">
        <v>69</v>
      </c>
      <c r="C9" s="398"/>
      <c r="D9" s="401"/>
      <c r="E9" s="34" t="s">
        <v>70</v>
      </c>
      <c r="F9" s="285"/>
      <c r="G9" s="131">
        <f>(G10+G11)/18</f>
        <v>48.833333333333336</v>
      </c>
      <c r="H9" s="173">
        <v>7.3540000000000001</v>
      </c>
      <c r="I9" s="184">
        <v>4.9340000000000002</v>
      </c>
      <c r="J9" s="285"/>
      <c r="K9" s="131">
        <f>(K10+K11)/18</f>
        <v>57.222222222222221</v>
      </c>
      <c r="L9" s="173">
        <v>7.7569999999999997</v>
      </c>
      <c r="M9" s="194">
        <v>5.3570000000000002</v>
      </c>
      <c r="N9" s="285"/>
      <c r="O9" s="131">
        <f>(O10+O11)/18</f>
        <v>54.777777777777779</v>
      </c>
      <c r="P9" s="173">
        <v>7.68</v>
      </c>
      <c r="Q9" s="194">
        <v>5.2220000000000004</v>
      </c>
      <c r="R9" s="285"/>
      <c r="S9" s="131">
        <f>(S10+S11)/18</f>
        <v>55.833333333333336</v>
      </c>
      <c r="T9" s="173">
        <v>7.6609999999999996</v>
      </c>
      <c r="U9" s="184">
        <v>5.3949999999999996</v>
      </c>
      <c r="V9" s="285"/>
      <c r="W9" s="131">
        <f>(W10+W11)/18</f>
        <v>55.277777777777779</v>
      </c>
      <c r="X9" s="173">
        <v>7.5650000000000004</v>
      </c>
      <c r="Y9" s="184">
        <v>5.2220000000000004</v>
      </c>
      <c r="Z9" s="285"/>
      <c r="AA9" s="131">
        <f>(AA10+AA11)/18</f>
        <v>57.611111111111114</v>
      </c>
      <c r="AB9" s="173">
        <v>7.891</v>
      </c>
      <c r="AC9" s="184">
        <v>5.4340000000000002</v>
      </c>
    </row>
    <row r="10" spans="1:29">
      <c r="A10" s="413"/>
      <c r="B10" s="390"/>
      <c r="C10" s="391"/>
      <c r="D10" s="402"/>
      <c r="E10" s="35" t="s">
        <v>73</v>
      </c>
      <c r="F10" s="284">
        <v>6.18</v>
      </c>
      <c r="G10" s="53">
        <v>485</v>
      </c>
      <c r="H10" s="172">
        <f>G10*H9/(G11+G10)</f>
        <v>4.0576678043230947</v>
      </c>
      <c r="I10" s="183">
        <f>I9*G10/(G10+G11)</f>
        <v>2.7224004550625716</v>
      </c>
      <c r="J10" s="279">
        <v>6.13</v>
      </c>
      <c r="K10" s="53">
        <v>645</v>
      </c>
      <c r="L10" s="172">
        <f>L9*K10/(K10+K11)</f>
        <v>4.8575388349514554</v>
      </c>
      <c r="M10" s="193">
        <f>M9*L10/(L10+L11)</f>
        <v>3.3546262135922329</v>
      </c>
      <c r="N10" s="279">
        <v>6.12</v>
      </c>
      <c r="O10" s="53">
        <v>609</v>
      </c>
      <c r="P10" s="172">
        <f>P9*O10/(O10+O11)</f>
        <v>4.7435294117647056</v>
      </c>
      <c r="Q10" s="193">
        <f>Q9*O10/(O10+O11)</f>
        <v>3.225352941176471</v>
      </c>
      <c r="R10" s="279">
        <v>6.14</v>
      </c>
      <c r="S10" s="53">
        <v>621</v>
      </c>
      <c r="T10" s="172">
        <f>T9*S10/(S10+S11)</f>
        <v>4.7338119402985068</v>
      </c>
      <c r="U10" s="183">
        <f>U9*S10/(S10+S11)</f>
        <v>3.3336268656716412</v>
      </c>
      <c r="V10" s="279">
        <v>6.15</v>
      </c>
      <c r="W10" s="53">
        <v>609</v>
      </c>
      <c r="X10" s="172">
        <f>X9*W10/(W10+W11)</f>
        <v>4.6302361809045225</v>
      </c>
      <c r="Y10" s="183">
        <f>Y9*W10/(W10+W11)</f>
        <v>3.1961788944723621</v>
      </c>
      <c r="Z10" s="279">
        <v>6.14</v>
      </c>
      <c r="AA10" s="53">
        <v>643</v>
      </c>
      <c r="AB10" s="172">
        <f>AB9*AA10/(AA10+AA11)</f>
        <v>4.8928765670202505</v>
      </c>
      <c r="AC10" s="183">
        <f>AC9*AA10/(AA10+AA11)</f>
        <v>3.3693944069431052</v>
      </c>
    </row>
    <row r="11" spans="1:29" ht="13.8" thickBot="1">
      <c r="A11" s="413"/>
      <c r="B11" s="399"/>
      <c r="C11" s="400"/>
      <c r="D11" s="403"/>
      <c r="E11" s="35" t="s">
        <v>74</v>
      </c>
      <c r="F11" s="275">
        <v>6.38</v>
      </c>
      <c r="G11" s="54">
        <v>394</v>
      </c>
      <c r="H11" s="197">
        <f>H9-H10</f>
        <v>3.2963321956769054</v>
      </c>
      <c r="I11" s="198">
        <f>I9-I10</f>
        <v>2.2115995449374286</v>
      </c>
      <c r="J11" s="280">
        <v>6.38</v>
      </c>
      <c r="K11" s="54">
        <v>385</v>
      </c>
      <c r="L11" s="197">
        <f>L9-L10</f>
        <v>2.8994611650485442</v>
      </c>
      <c r="M11" s="267">
        <f>M9-M10</f>
        <v>2.0023737864077673</v>
      </c>
      <c r="N11" s="280">
        <v>6.36</v>
      </c>
      <c r="O11" s="54">
        <v>377</v>
      </c>
      <c r="P11" s="197">
        <f>P9-P10</f>
        <v>2.9364705882352942</v>
      </c>
      <c r="Q11" s="267">
        <f>Q9-Q10</f>
        <v>1.9966470588235294</v>
      </c>
      <c r="R11" s="280">
        <v>6.39</v>
      </c>
      <c r="S11" s="270">
        <v>384</v>
      </c>
      <c r="T11" s="179">
        <f>T9-T10</f>
        <v>2.9271880597014928</v>
      </c>
      <c r="U11" s="187">
        <f>U9-U10</f>
        <v>2.0613731343283583</v>
      </c>
      <c r="V11" s="280">
        <v>6.39</v>
      </c>
      <c r="W11" s="54">
        <v>386</v>
      </c>
      <c r="X11" s="197">
        <f>X9-X10</f>
        <v>2.9347638190954779</v>
      </c>
      <c r="Y11" s="198">
        <f>Y9-Y10</f>
        <v>2.0258211055276383</v>
      </c>
      <c r="Z11" s="280">
        <v>6.38</v>
      </c>
      <c r="AA11" s="54">
        <v>394</v>
      </c>
      <c r="AB11" s="197">
        <f>AB9-AB10</f>
        <v>2.9981234329797495</v>
      </c>
      <c r="AC11" s="198">
        <f>AC9-AC10</f>
        <v>2.0646055930568949</v>
      </c>
    </row>
    <row r="12" spans="1:29" ht="19.5" customHeight="1" thickBot="1">
      <c r="A12" s="413"/>
      <c r="B12" s="406" t="s">
        <v>7</v>
      </c>
      <c r="C12" s="404"/>
      <c r="D12" s="418"/>
      <c r="E12" s="262" t="s">
        <v>70</v>
      </c>
      <c r="F12" s="277"/>
      <c r="G12" s="265"/>
      <c r="H12" s="178">
        <f>H6+H9</f>
        <v>12.903</v>
      </c>
      <c r="I12" s="178">
        <f>I6+I9</f>
        <v>8.9280000000000008</v>
      </c>
      <c r="J12" s="277"/>
      <c r="K12" s="265"/>
      <c r="L12" s="178">
        <f>L6+L9</f>
        <v>13.478999999999999</v>
      </c>
      <c r="M12" s="268">
        <f>M6+M9</f>
        <v>10.042</v>
      </c>
      <c r="N12" s="277"/>
      <c r="O12" s="265"/>
      <c r="P12" s="178">
        <f>P6+P9</f>
        <v>13.402000000000001</v>
      </c>
      <c r="Q12" s="268">
        <f>Q6+Q9</f>
        <v>10.003</v>
      </c>
      <c r="R12" s="277"/>
      <c r="S12" s="265"/>
      <c r="T12" s="178">
        <f>T6+T9</f>
        <v>13.343999999999999</v>
      </c>
      <c r="U12" s="178">
        <f>U6+U9</f>
        <v>10.195</v>
      </c>
      <c r="V12" s="277"/>
      <c r="W12" s="265"/>
      <c r="X12" s="178">
        <f>X6+X9</f>
        <v>13.191000000000001</v>
      </c>
      <c r="Y12" s="178">
        <f>Y6+Y9</f>
        <v>9.907</v>
      </c>
      <c r="Z12" s="277"/>
      <c r="AA12" s="265"/>
      <c r="AB12" s="178">
        <f>AB6+AB9</f>
        <v>13.766</v>
      </c>
      <c r="AC12" s="178">
        <f>AC6+AC9</f>
        <v>10.176</v>
      </c>
    </row>
    <row r="13" spans="1:29" ht="21.75" customHeight="1" thickBot="1">
      <c r="A13" s="409"/>
      <c r="B13" s="407"/>
      <c r="C13" s="408"/>
      <c r="D13" s="419"/>
      <c r="E13" s="263" t="s">
        <v>75</v>
      </c>
      <c r="F13" s="278"/>
      <c r="G13" s="266"/>
      <c r="H13" s="179">
        <f>H12</f>
        <v>12.903</v>
      </c>
      <c r="I13" s="179">
        <f>I12</f>
        <v>8.9280000000000008</v>
      </c>
      <c r="J13" s="277"/>
      <c r="K13" s="265"/>
      <c r="L13" s="179">
        <f>L12</f>
        <v>13.478999999999999</v>
      </c>
      <c r="M13" s="269">
        <f>M12</f>
        <v>10.042</v>
      </c>
      <c r="N13" s="278"/>
      <c r="O13" s="266"/>
      <c r="P13" s="179">
        <f>P12</f>
        <v>13.402000000000001</v>
      </c>
      <c r="Q13" s="269">
        <f>Q12</f>
        <v>10.003</v>
      </c>
      <c r="R13" s="277"/>
      <c r="S13" s="265"/>
      <c r="T13" s="179">
        <f>T12</f>
        <v>13.343999999999999</v>
      </c>
      <c r="U13" s="179">
        <f>U12</f>
        <v>10.195</v>
      </c>
      <c r="V13" s="277"/>
      <c r="W13" s="265"/>
      <c r="X13" s="179">
        <f>X12</f>
        <v>13.191000000000001</v>
      </c>
      <c r="Y13" s="179">
        <f>Y12</f>
        <v>9.907</v>
      </c>
      <c r="Z13" s="277"/>
      <c r="AA13" s="265"/>
      <c r="AB13" s="179">
        <f>AB12</f>
        <v>13.766</v>
      </c>
      <c r="AC13" s="187">
        <f>AC12</f>
        <v>10.176</v>
      </c>
    </row>
    <row r="14" spans="1:29" ht="20.25" customHeight="1" thickBot="1">
      <c r="A14" s="24"/>
      <c r="B14" s="31"/>
      <c r="C14" s="31"/>
      <c r="D14" s="32"/>
      <c r="E14" s="28"/>
      <c r="F14" s="29"/>
      <c r="G14" s="28"/>
      <c r="H14" s="28"/>
      <c r="I14" s="28"/>
      <c r="J14" s="29"/>
      <c r="K14" s="28"/>
      <c r="L14" s="28"/>
      <c r="M14" s="28"/>
      <c r="N14" s="29"/>
      <c r="O14" s="28"/>
      <c r="P14" s="28"/>
      <c r="Q14" s="28"/>
      <c r="R14" s="29"/>
      <c r="S14" s="28"/>
      <c r="T14" s="28"/>
      <c r="U14" s="28"/>
      <c r="V14" s="29"/>
      <c r="W14" s="28"/>
      <c r="X14" s="28"/>
      <c r="Y14" s="28"/>
      <c r="Z14" s="29"/>
      <c r="AA14" s="28"/>
      <c r="AB14" s="28"/>
      <c r="AC14" s="33"/>
    </row>
    <row r="15" spans="1:29" ht="13.8" thickBot="1">
      <c r="A15" s="383" t="s">
        <v>6</v>
      </c>
      <c r="B15" s="379" t="s">
        <v>8</v>
      </c>
      <c r="C15" s="380"/>
      <c r="D15" s="3" t="s">
        <v>1</v>
      </c>
      <c r="E15" s="6" t="s">
        <v>0</v>
      </c>
      <c r="F15" s="372" t="s">
        <v>146</v>
      </c>
      <c r="G15" s="373"/>
      <c r="H15" s="373"/>
      <c r="I15" s="374"/>
      <c r="J15" s="372" t="s">
        <v>29</v>
      </c>
      <c r="K15" s="373"/>
      <c r="L15" s="373"/>
      <c r="M15" s="374"/>
      <c r="N15" s="372" t="s">
        <v>36</v>
      </c>
      <c r="O15" s="373"/>
      <c r="P15" s="373"/>
      <c r="Q15" s="374"/>
      <c r="R15" s="372" t="s">
        <v>43</v>
      </c>
      <c r="S15" s="373"/>
      <c r="T15" s="373"/>
      <c r="U15" s="374"/>
      <c r="V15" s="372" t="s">
        <v>37</v>
      </c>
      <c r="W15" s="373"/>
      <c r="X15" s="373"/>
      <c r="Y15" s="374"/>
      <c r="Z15" s="372" t="s">
        <v>38</v>
      </c>
      <c r="AA15" s="373"/>
      <c r="AB15" s="373"/>
      <c r="AC15" s="374"/>
    </row>
    <row r="16" spans="1:29" ht="13.8" thickBot="1">
      <c r="A16" s="384"/>
      <c r="B16" s="381" t="s">
        <v>4</v>
      </c>
      <c r="C16" s="382"/>
      <c r="D16" s="4" t="s">
        <v>2</v>
      </c>
      <c r="E16" s="7" t="s">
        <v>3</v>
      </c>
      <c r="F16" s="274" t="s">
        <v>154</v>
      </c>
      <c r="G16" s="14" t="s">
        <v>9</v>
      </c>
      <c r="H16" s="14" t="s">
        <v>10</v>
      </c>
      <c r="I16" s="15" t="s">
        <v>11</v>
      </c>
      <c r="J16" s="274" t="s">
        <v>154</v>
      </c>
      <c r="K16" s="55" t="s">
        <v>9</v>
      </c>
      <c r="L16" s="14" t="s">
        <v>10</v>
      </c>
      <c r="M16" s="15" t="s">
        <v>11</v>
      </c>
      <c r="N16" s="274" t="s">
        <v>154</v>
      </c>
      <c r="O16" s="55" t="s">
        <v>9</v>
      </c>
      <c r="P16" s="14" t="s">
        <v>10</v>
      </c>
      <c r="Q16" s="15" t="s">
        <v>11</v>
      </c>
      <c r="R16" s="274" t="s">
        <v>154</v>
      </c>
      <c r="S16" s="55" t="s">
        <v>9</v>
      </c>
      <c r="T16" s="14" t="s">
        <v>10</v>
      </c>
      <c r="U16" s="15" t="s">
        <v>11</v>
      </c>
      <c r="V16" s="274" t="s">
        <v>154</v>
      </c>
      <c r="W16" s="55" t="s">
        <v>9</v>
      </c>
      <c r="X16" s="14" t="s">
        <v>10</v>
      </c>
      <c r="Y16" s="15" t="s">
        <v>11</v>
      </c>
      <c r="Z16" s="274" t="s">
        <v>154</v>
      </c>
      <c r="AA16" s="55" t="s">
        <v>9</v>
      </c>
      <c r="AB16" s="14" t="s">
        <v>10</v>
      </c>
      <c r="AC16" s="15" t="s">
        <v>11</v>
      </c>
    </row>
    <row r="17" spans="1:29" ht="13.8" thickBot="1">
      <c r="A17" s="384"/>
      <c r="B17" s="386" t="s">
        <v>17</v>
      </c>
      <c r="C17" s="387"/>
      <c r="D17" s="8"/>
      <c r="E17" s="9" t="s">
        <v>16</v>
      </c>
      <c r="F17" s="275" t="s">
        <v>16</v>
      </c>
      <c r="G17" s="10" t="s">
        <v>5</v>
      </c>
      <c r="H17" s="10" t="s">
        <v>14</v>
      </c>
      <c r="I17" s="11" t="s">
        <v>15</v>
      </c>
      <c r="J17" s="275" t="s">
        <v>16</v>
      </c>
      <c r="K17" s="12" t="s">
        <v>5</v>
      </c>
      <c r="L17" s="10" t="s">
        <v>14</v>
      </c>
      <c r="M17" s="11" t="s">
        <v>15</v>
      </c>
      <c r="N17" s="275" t="s">
        <v>16</v>
      </c>
      <c r="O17" s="12" t="s">
        <v>5</v>
      </c>
      <c r="P17" s="10" t="s">
        <v>14</v>
      </c>
      <c r="Q17" s="11" t="s">
        <v>15</v>
      </c>
      <c r="R17" s="275" t="s">
        <v>16</v>
      </c>
      <c r="S17" s="12" t="s">
        <v>5</v>
      </c>
      <c r="T17" s="10" t="s">
        <v>14</v>
      </c>
      <c r="U17" s="13" t="s">
        <v>15</v>
      </c>
      <c r="V17" s="275" t="s">
        <v>16</v>
      </c>
      <c r="W17" s="12" t="s">
        <v>5</v>
      </c>
      <c r="X17" s="10" t="s">
        <v>14</v>
      </c>
      <c r="Y17" s="11" t="s">
        <v>15</v>
      </c>
      <c r="Z17" s="275" t="s">
        <v>16</v>
      </c>
      <c r="AA17" s="12" t="s">
        <v>5</v>
      </c>
      <c r="AB17" s="10" t="s">
        <v>14</v>
      </c>
      <c r="AC17" s="11" t="s">
        <v>15</v>
      </c>
    </row>
    <row r="18" spans="1:29" ht="13.8" thickBot="1">
      <c r="A18" s="384"/>
      <c r="B18" s="388" t="s">
        <v>68</v>
      </c>
      <c r="C18" s="389"/>
      <c r="D18" s="394"/>
      <c r="E18" s="34" t="s">
        <v>70</v>
      </c>
      <c r="F18" s="285"/>
      <c r="G18" s="131">
        <f>(G19+G20)/18</f>
        <v>43.277777777777779</v>
      </c>
      <c r="H18" s="173">
        <v>5.875</v>
      </c>
      <c r="I18" s="184">
        <v>4.57</v>
      </c>
      <c r="J18" s="285"/>
      <c r="K18" s="131">
        <f>(K19+K20)/18</f>
        <v>42.166666666666664</v>
      </c>
      <c r="L18" s="173">
        <v>5.7220000000000004</v>
      </c>
      <c r="M18" s="184">
        <v>4.5119999999999996</v>
      </c>
      <c r="N18" s="285"/>
      <c r="O18" s="131">
        <f>(O19+O20)/18</f>
        <v>39.888888888888886</v>
      </c>
      <c r="P18" s="173">
        <v>5.2610000000000001</v>
      </c>
      <c r="Q18" s="184">
        <v>4.484</v>
      </c>
      <c r="R18" s="285"/>
      <c r="S18" s="131">
        <f>(S19+S20)/18</f>
        <v>51.277777777777779</v>
      </c>
      <c r="T18" s="173">
        <v>6.7779999999999996</v>
      </c>
      <c r="U18" s="184">
        <v>4.9729999999999999</v>
      </c>
      <c r="V18" s="285"/>
      <c r="W18" s="131">
        <f>(W19+W20)/18</f>
        <v>49.833333333333336</v>
      </c>
      <c r="X18" s="173">
        <v>6.6239999999999997</v>
      </c>
      <c r="Y18" s="184">
        <v>4.742</v>
      </c>
      <c r="Z18" s="285"/>
      <c r="AA18" s="131">
        <f>(AA19+AA20)/18</f>
        <v>44.666666666666664</v>
      </c>
      <c r="AB18" s="173">
        <v>6.0860000000000003</v>
      </c>
      <c r="AC18" s="184">
        <v>4.4349999999999996</v>
      </c>
    </row>
    <row r="19" spans="1:29" ht="13.8" thickBot="1">
      <c r="A19" s="384"/>
      <c r="B19" s="390"/>
      <c r="C19" s="391"/>
      <c r="D19" s="395"/>
      <c r="E19" s="35" t="s">
        <v>71</v>
      </c>
      <c r="F19" s="279">
        <v>6.24</v>
      </c>
      <c r="G19" s="127">
        <v>194</v>
      </c>
      <c r="H19" s="172">
        <v>1.7829999999999999</v>
      </c>
      <c r="I19" s="183">
        <v>1.2350000000000001</v>
      </c>
      <c r="J19" s="279">
        <v>6.21</v>
      </c>
      <c r="K19" s="127">
        <v>198</v>
      </c>
      <c r="L19" s="172">
        <v>1.6519999999999999</v>
      </c>
      <c r="M19" s="183">
        <v>1.161</v>
      </c>
      <c r="N19" s="279">
        <v>6.17</v>
      </c>
      <c r="O19" s="127">
        <v>133</v>
      </c>
      <c r="P19" s="172">
        <v>0.97399999999999998</v>
      </c>
      <c r="Q19" s="183">
        <v>0.83</v>
      </c>
      <c r="R19" s="279">
        <v>6.14</v>
      </c>
      <c r="S19" s="127">
        <v>283</v>
      </c>
      <c r="T19" s="172">
        <v>2.0779999999999998</v>
      </c>
      <c r="U19" s="183">
        <v>1.524</v>
      </c>
      <c r="V19" s="279">
        <v>6.11</v>
      </c>
      <c r="W19" s="127">
        <v>281</v>
      </c>
      <c r="X19" s="172">
        <v>1.958</v>
      </c>
      <c r="Y19" s="183">
        <v>1.4359999999999999</v>
      </c>
      <c r="Z19" s="279">
        <v>6.15</v>
      </c>
      <c r="AA19" s="127">
        <v>261</v>
      </c>
      <c r="AB19" s="172">
        <v>1.9730000000000001</v>
      </c>
      <c r="AC19" s="183">
        <v>1.4390000000000001</v>
      </c>
    </row>
    <row r="20" spans="1:29" ht="13.8" thickBot="1">
      <c r="A20" s="384"/>
      <c r="B20" s="392"/>
      <c r="C20" s="393"/>
      <c r="D20" s="396"/>
      <c r="E20" s="35" t="s">
        <v>72</v>
      </c>
      <c r="F20" s="279">
        <v>6.1</v>
      </c>
      <c r="G20" s="127">
        <v>585</v>
      </c>
      <c r="H20" s="172">
        <f>H18-H19</f>
        <v>4.0920000000000005</v>
      </c>
      <c r="I20" s="183">
        <f>I18-I19</f>
        <v>3.335</v>
      </c>
      <c r="J20" s="279">
        <v>6.07</v>
      </c>
      <c r="K20" s="127">
        <v>561</v>
      </c>
      <c r="L20" s="172">
        <f>L18-L19</f>
        <v>4.07</v>
      </c>
      <c r="M20" s="183">
        <v>3.351</v>
      </c>
      <c r="N20" s="279">
        <v>6.03</v>
      </c>
      <c r="O20" s="127">
        <v>585</v>
      </c>
      <c r="P20" s="172">
        <f>P18-P19</f>
        <v>4.2869999999999999</v>
      </c>
      <c r="Q20" s="183">
        <f>Q18-Q19</f>
        <v>3.6539999999999999</v>
      </c>
      <c r="R20" s="279">
        <v>5.99</v>
      </c>
      <c r="S20" s="127">
        <v>640</v>
      </c>
      <c r="T20" s="172">
        <f>T18-T19</f>
        <v>4.6999999999999993</v>
      </c>
      <c r="U20" s="183">
        <f>U18-U19</f>
        <v>3.4489999999999998</v>
      </c>
      <c r="V20" s="279">
        <v>5.97</v>
      </c>
      <c r="W20" s="127">
        <v>616</v>
      </c>
      <c r="X20" s="172">
        <f>X18-X19</f>
        <v>4.6659999999999995</v>
      </c>
      <c r="Y20" s="183">
        <f>Y18-Y19</f>
        <v>3.306</v>
      </c>
      <c r="Z20" s="279">
        <v>6.01</v>
      </c>
      <c r="AA20" s="127">
        <v>543</v>
      </c>
      <c r="AB20" s="172">
        <f>AB18-AB19</f>
        <v>4.1130000000000004</v>
      </c>
      <c r="AC20" s="183">
        <f>AC18-AC19</f>
        <v>2.9959999999999996</v>
      </c>
    </row>
    <row r="21" spans="1:29" ht="13.8" thickBot="1">
      <c r="A21" s="384"/>
      <c r="B21" s="397" t="s">
        <v>69</v>
      </c>
      <c r="C21" s="398"/>
      <c r="D21" s="401"/>
      <c r="E21" s="34" t="s">
        <v>70</v>
      </c>
      <c r="F21" s="285"/>
      <c r="G21" s="131">
        <f>(G22+G23)/18</f>
        <v>55.277777777777779</v>
      </c>
      <c r="H21" s="173">
        <v>7.5839999999999996</v>
      </c>
      <c r="I21" s="184">
        <v>5.1070000000000002</v>
      </c>
      <c r="J21" s="285"/>
      <c r="K21" s="131">
        <f>(K22+K23)/18</f>
        <v>52.166666666666664</v>
      </c>
      <c r="L21" s="173">
        <v>7.5650000000000004</v>
      </c>
      <c r="M21" s="184">
        <v>4.9539999999999997</v>
      </c>
      <c r="N21" s="285"/>
      <c r="O21" s="131">
        <f>(O22+O23)/18</f>
        <v>57.111111111111114</v>
      </c>
      <c r="P21" s="173">
        <v>7.93</v>
      </c>
      <c r="Q21" s="184">
        <v>5.1260000000000003</v>
      </c>
      <c r="R21" s="285"/>
      <c r="S21" s="131">
        <f>(S22+S23)/18</f>
        <v>54.388888888888886</v>
      </c>
      <c r="T21" s="173">
        <v>7.258</v>
      </c>
      <c r="U21" s="184">
        <v>5.03</v>
      </c>
      <c r="V21" s="285"/>
      <c r="W21" s="131">
        <f>(W22+W23)/18</f>
        <v>51.111111111111114</v>
      </c>
      <c r="X21" s="173">
        <v>6.97</v>
      </c>
      <c r="Y21" s="184">
        <v>4.6849999999999996</v>
      </c>
      <c r="Z21" s="285"/>
      <c r="AA21" s="131">
        <f>(AA22+AA23)/18</f>
        <v>48.888888888888886</v>
      </c>
      <c r="AB21" s="173">
        <v>6.5659999999999998</v>
      </c>
      <c r="AC21" s="184">
        <v>5.05</v>
      </c>
    </row>
    <row r="22" spans="1:29" ht="13.8" thickBot="1">
      <c r="A22" s="384"/>
      <c r="B22" s="390"/>
      <c r="C22" s="391"/>
      <c r="D22" s="402"/>
      <c r="E22" s="35" t="s">
        <v>73</v>
      </c>
      <c r="F22" s="279">
        <v>6.13</v>
      </c>
      <c r="G22" s="127">
        <v>588</v>
      </c>
      <c r="H22" s="172">
        <f>H21*G22/(G22+G23)</f>
        <v>4.4818010050251251</v>
      </c>
      <c r="I22" s="183">
        <v>3.0009999999999999</v>
      </c>
      <c r="J22" s="279">
        <v>6.12</v>
      </c>
      <c r="K22" s="127">
        <v>553</v>
      </c>
      <c r="L22" s="172">
        <f>L21*K22/(K22+K23)</f>
        <v>4.4552129925452615</v>
      </c>
      <c r="M22" s="183">
        <v>0</v>
      </c>
      <c r="N22" s="279">
        <v>6.05</v>
      </c>
      <c r="O22" s="127">
        <v>619</v>
      </c>
      <c r="P22" s="172">
        <f>P21*O22/(O22+O23)</f>
        <v>4.7749708171206224</v>
      </c>
      <c r="Q22" s="183">
        <f>Q21*O22/(O22+O23)</f>
        <v>3.086570038910506</v>
      </c>
      <c r="R22" s="279">
        <v>6.02</v>
      </c>
      <c r="S22" s="127">
        <v>684</v>
      </c>
      <c r="T22" s="172">
        <f>T21*S22/(S22+S23)</f>
        <v>5.0709622063329922</v>
      </c>
      <c r="U22" s="183">
        <f>U21*S22/(S22+S23)</f>
        <v>3.5143207354443309</v>
      </c>
      <c r="V22" s="279">
        <v>6.01</v>
      </c>
      <c r="W22" s="127">
        <v>659</v>
      </c>
      <c r="X22" s="172">
        <f>X21*W22/(W22+W23)</f>
        <v>4.9926413043478259</v>
      </c>
      <c r="Y22" s="183">
        <f>Y21*W22/(W22+W23)</f>
        <v>3.3558858695652174</v>
      </c>
      <c r="Z22" s="279">
        <v>6.04</v>
      </c>
      <c r="AA22" s="127">
        <v>625</v>
      </c>
      <c r="AB22" s="172">
        <f>AB21*AA22/(AA22+AA23)</f>
        <v>4.6633522727272725</v>
      </c>
      <c r="AC22" s="183">
        <f>AC21*AA22/(AA22+AA23)</f>
        <v>3.5866477272727271</v>
      </c>
    </row>
    <row r="23" spans="1:29" ht="13.8" thickBot="1">
      <c r="A23" s="384"/>
      <c r="B23" s="399"/>
      <c r="C23" s="400"/>
      <c r="D23" s="403"/>
      <c r="E23" s="35" t="s">
        <v>74</v>
      </c>
      <c r="F23" s="280">
        <v>6.36</v>
      </c>
      <c r="G23" s="130">
        <v>407</v>
      </c>
      <c r="H23" s="197">
        <f>H21-H22</f>
        <v>3.1021989949748745</v>
      </c>
      <c r="I23" s="198">
        <v>2.1059999999999999</v>
      </c>
      <c r="J23" s="280">
        <v>6.33</v>
      </c>
      <c r="K23" s="271">
        <v>386</v>
      </c>
      <c r="L23" s="179">
        <f>L21-L22</f>
        <v>3.1097870074547389</v>
      </c>
      <c r="M23" s="187">
        <v>0</v>
      </c>
      <c r="N23" s="280">
        <v>6.28</v>
      </c>
      <c r="O23" s="130">
        <v>409</v>
      </c>
      <c r="P23" s="197">
        <f>P21-P22</f>
        <v>3.1550291828793773</v>
      </c>
      <c r="Q23" s="198">
        <f>Q21-Q22</f>
        <v>2.0394299610894944</v>
      </c>
      <c r="R23" s="280">
        <v>6.3</v>
      </c>
      <c r="S23" s="130">
        <v>295</v>
      </c>
      <c r="T23" s="197">
        <f>T21-T22</f>
        <v>2.1870377936670078</v>
      </c>
      <c r="U23" s="198">
        <f>U21-U22</f>
        <v>1.5156792645556694</v>
      </c>
      <c r="V23" s="280">
        <v>6.29</v>
      </c>
      <c r="W23" s="130">
        <v>261</v>
      </c>
      <c r="X23" s="197">
        <f>X21-X22</f>
        <v>1.9773586956521738</v>
      </c>
      <c r="Y23" s="198">
        <f>Y21-Y22</f>
        <v>1.3291141304347822</v>
      </c>
      <c r="Z23" s="280">
        <v>6.28</v>
      </c>
      <c r="AA23" s="271">
        <v>255</v>
      </c>
      <c r="AB23" s="179">
        <f>AB21-AB22</f>
        <v>1.9026477272727274</v>
      </c>
      <c r="AC23" s="187">
        <f>AC21-AC22</f>
        <v>1.4633522727272728</v>
      </c>
    </row>
    <row r="24" spans="1:29" ht="19.5" customHeight="1" thickBot="1">
      <c r="A24" s="384"/>
      <c r="B24" s="404" t="s">
        <v>7</v>
      </c>
      <c r="C24" s="404"/>
      <c r="D24" s="404"/>
      <c r="E24" s="36" t="s">
        <v>70</v>
      </c>
      <c r="F24" s="277"/>
      <c r="G24" s="265"/>
      <c r="H24" s="178">
        <f>H18+H21</f>
        <v>13.459</v>
      </c>
      <c r="I24" s="178">
        <f>I18+I21</f>
        <v>9.6769999999999996</v>
      </c>
      <c r="J24" s="277"/>
      <c r="K24" s="265"/>
      <c r="L24" s="178">
        <f>L18+L21</f>
        <v>13.287000000000001</v>
      </c>
      <c r="M24" s="178">
        <f>M18+M21</f>
        <v>9.4659999999999993</v>
      </c>
      <c r="N24" s="277"/>
      <c r="O24" s="265"/>
      <c r="P24" s="178">
        <f>P18+P21</f>
        <v>13.190999999999999</v>
      </c>
      <c r="Q24" s="178">
        <f>Q18+Q21</f>
        <v>9.61</v>
      </c>
      <c r="R24" s="277"/>
      <c r="S24" s="265"/>
      <c r="T24" s="178">
        <f>T18+T21</f>
        <v>14.036</v>
      </c>
      <c r="U24" s="178">
        <f>U18+U21</f>
        <v>10.003</v>
      </c>
      <c r="V24" s="277"/>
      <c r="W24" s="265"/>
      <c r="X24" s="178">
        <f>X18+X21</f>
        <v>13.593999999999999</v>
      </c>
      <c r="Y24" s="178">
        <f>Y18+Y21</f>
        <v>9.4269999999999996</v>
      </c>
      <c r="Z24" s="277"/>
      <c r="AA24" s="265"/>
      <c r="AB24" s="178">
        <f>AB18+AB21</f>
        <v>12.652000000000001</v>
      </c>
      <c r="AC24" s="178">
        <f>AC18+AC21</f>
        <v>9.4849999999999994</v>
      </c>
    </row>
    <row r="25" spans="1:29" ht="21" customHeight="1" thickBot="1">
      <c r="A25" s="385"/>
      <c r="B25" s="405"/>
      <c r="C25" s="405"/>
      <c r="D25" s="405"/>
      <c r="E25" s="18" t="s">
        <v>75</v>
      </c>
      <c r="F25" s="277"/>
      <c r="G25" s="265"/>
      <c r="H25" s="197">
        <f>H24</f>
        <v>13.459</v>
      </c>
      <c r="I25" s="197">
        <f>I24</f>
        <v>9.6769999999999996</v>
      </c>
      <c r="J25" s="277"/>
      <c r="K25" s="265"/>
      <c r="L25" s="197">
        <f>L24</f>
        <v>13.287000000000001</v>
      </c>
      <c r="M25" s="197">
        <f>M24</f>
        <v>9.4659999999999993</v>
      </c>
      <c r="N25" s="277"/>
      <c r="O25" s="265"/>
      <c r="P25" s="197">
        <f>P24</f>
        <v>13.190999999999999</v>
      </c>
      <c r="Q25" s="197">
        <f>Q24</f>
        <v>9.61</v>
      </c>
      <c r="R25" s="277"/>
      <c r="S25" s="265"/>
      <c r="T25" s="197">
        <f>T24</f>
        <v>14.036</v>
      </c>
      <c r="U25" s="197">
        <f>U24</f>
        <v>10.003</v>
      </c>
      <c r="V25" s="277"/>
      <c r="W25" s="265"/>
      <c r="X25" s="197">
        <f>X24</f>
        <v>13.593999999999999</v>
      </c>
      <c r="Y25" s="197">
        <f>Y24</f>
        <v>9.4269999999999996</v>
      </c>
      <c r="Z25" s="277"/>
      <c r="AA25" s="265"/>
      <c r="AB25" s="197">
        <f>AB24</f>
        <v>12.652000000000001</v>
      </c>
      <c r="AC25" s="198">
        <f>AC24</f>
        <v>9.4849999999999994</v>
      </c>
    </row>
    <row r="26" spans="1:29" ht="17.25" customHeight="1" thickBot="1">
      <c r="A26" s="25"/>
      <c r="B26" s="26"/>
      <c r="C26" s="26"/>
      <c r="D26" s="26"/>
      <c r="E26" s="27"/>
      <c r="F26" s="281"/>
      <c r="G26" s="28"/>
      <c r="H26" s="29"/>
      <c r="I26" s="29"/>
      <c r="J26" s="29"/>
      <c r="K26" s="28"/>
      <c r="L26" s="29"/>
      <c r="M26" s="29"/>
      <c r="N26" s="29"/>
      <c r="O26" s="28"/>
      <c r="P26" s="29"/>
      <c r="Q26" s="29"/>
      <c r="R26" s="29"/>
      <c r="S26" s="28"/>
      <c r="T26" s="29"/>
      <c r="U26" s="29"/>
      <c r="V26" s="29"/>
      <c r="W26" s="28"/>
      <c r="X26" s="29"/>
      <c r="Y26" s="29"/>
      <c r="Z26" s="29"/>
      <c r="AA26" s="28"/>
      <c r="AB26" s="29"/>
      <c r="AC26" s="30"/>
    </row>
    <row r="27" spans="1:29" ht="13.8" thickBot="1">
      <c r="A27" s="409" t="s">
        <v>6</v>
      </c>
      <c r="B27" s="410" t="s">
        <v>8</v>
      </c>
      <c r="C27" s="411"/>
      <c r="D27" s="4" t="s">
        <v>1</v>
      </c>
      <c r="E27" s="7" t="s">
        <v>0</v>
      </c>
      <c r="F27" s="372" t="s">
        <v>39</v>
      </c>
      <c r="G27" s="373"/>
      <c r="H27" s="373"/>
      <c r="I27" s="374"/>
      <c r="J27" s="372" t="s">
        <v>147</v>
      </c>
      <c r="K27" s="373"/>
      <c r="L27" s="373"/>
      <c r="M27" s="374"/>
      <c r="N27" s="372" t="s">
        <v>148</v>
      </c>
      <c r="O27" s="373"/>
      <c r="P27" s="373"/>
      <c r="Q27" s="374"/>
      <c r="R27" s="372" t="s">
        <v>40</v>
      </c>
      <c r="S27" s="373"/>
      <c r="T27" s="373"/>
      <c r="U27" s="374"/>
      <c r="V27" s="372" t="s">
        <v>41</v>
      </c>
      <c r="W27" s="373"/>
      <c r="X27" s="373"/>
      <c r="Y27" s="374"/>
      <c r="Z27" s="372" t="s">
        <v>149</v>
      </c>
      <c r="AA27" s="373"/>
      <c r="AB27" s="373"/>
      <c r="AC27" s="374"/>
    </row>
    <row r="28" spans="1:29" ht="13.8" thickBot="1">
      <c r="A28" s="384"/>
      <c r="B28" s="381" t="s">
        <v>4</v>
      </c>
      <c r="C28" s="382"/>
      <c r="D28" s="4" t="s">
        <v>2</v>
      </c>
      <c r="E28" s="7" t="s">
        <v>3</v>
      </c>
      <c r="F28" s="274" t="s">
        <v>154</v>
      </c>
      <c r="G28" s="55" t="s">
        <v>9</v>
      </c>
      <c r="H28" s="14" t="s">
        <v>10</v>
      </c>
      <c r="I28" s="15" t="s">
        <v>11</v>
      </c>
      <c r="J28" s="274" t="s">
        <v>154</v>
      </c>
      <c r="K28" s="55" t="s">
        <v>9</v>
      </c>
      <c r="L28" s="14" t="s">
        <v>10</v>
      </c>
      <c r="M28" s="35" t="s">
        <v>11</v>
      </c>
      <c r="N28" s="274" t="s">
        <v>154</v>
      </c>
      <c r="O28" s="55" t="s">
        <v>9</v>
      </c>
      <c r="P28" s="14" t="s">
        <v>10</v>
      </c>
      <c r="Q28" s="15" t="s">
        <v>11</v>
      </c>
      <c r="R28" s="274" t="s">
        <v>154</v>
      </c>
      <c r="S28" s="55" t="s">
        <v>9</v>
      </c>
      <c r="T28" s="14" t="s">
        <v>10</v>
      </c>
      <c r="U28" s="15" t="s">
        <v>11</v>
      </c>
      <c r="V28" s="274" t="s">
        <v>154</v>
      </c>
      <c r="W28" s="55" t="s">
        <v>9</v>
      </c>
      <c r="X28" s="14" t="s">
        <v>10</v>
      </c>
      <c r="Y28" s="15" t="s">
        <v>11</v>
      </c>
      <c r="Z28" s="274" t="s">
        <v>154</v>
      </c>
      <c r="AA28" s="55" t="s">
        <v>9</v>
      </c>
      <c r="AB28" s="14" t="s">
        <v>10</v>
      </c>
      <c r="AC28" s="15" t="s">
        <v>11</v>
      </c>
    </row>
    <row r="29" spans="1:29" ht="13.8" thickBot="1">
      <c r="A29" s="384"/>
      <c r="B29" s="386" t="s">
        <v>17</v>
      </c>
      <c r="C29" s="387"/>
      <c r="D29" s="8"/>
      <c r="E29" s="9" t="s">
        <v>16</v>
      </c>
      <c r="F29" s="275" t="s">
        <v>16</v>
      </c>
      <c r="G29" s="12" t="s">
        <v>5</v>
      </c>
      <c r="H29" s="10" t="s">
        <v>14</v>
      </c>
      <c r="I29" s="11" t="s">
        <v>15</v>
      </c>
      <c r="J29" s="275" t="s">
        <v>16</v>
      </c>
      <c r="K29" s="12" t="s">
        <v>5</v>
      </c>
      <c r="L29" s="10" t="s">
        <v>14</v>
      </c>
      <c r="M29" s="13" t="s">
        <v>15</v>
      </c>
      <c r="N29" s="275" t="s">
        <v>16</v>
      </c>
      <c r="O29" s="12" t="s">
        <v>5</v>
      </c>
      <c r="P29" s="10" t="s">
        <v>14</v>
      </c>
      <c r="Q29" s="11" t="s">
        <v>15</v>
      </c>
      <c r="R29" s="275" t="s">
        <v>16</v>
      </c>
      <c r="S29" s="12" t="s">
        <v>5</v>
      </c>
      <c r="T29" s="10" t="s">
        <v>14</v>
      </c>
      <c r="U29" s="11" t="s">
        <v>15</v>
      </c>
      <c r="V29" s="275" t="s">
        <v>16</v>
      </c>
      <c r="W29" s="12" t="s">
        <v>5</v>
      </c>
      <c r="X29" s="10" t="s">
        <v>14</v>
      </c>
      <c r="Y29" s="11" t="s">
        <v>15</v>
      </c>
      <c r="Z29" s="275" t="s">
        <v>16</v>
      </c>
      <c r="AA29" s="12" t="s">
        <v>5</v>
      </c>
      <c r="AB29" s="10" t="s">
        <v>14</v>
      </c>
      <c r="AC29" s="11" t="s">
        <v>15</v>
      </c>
    </row>
    <row r="30" spans="1:29" ht="13.8" thickBot="1">
      <c r="A30" s="384"/>
      <c r="B30" s="388" t="s">
        <v>68</v>
      </c>
      <c r="C30" s="389"/>
      <c r="D30" s="394"/>
      <c r="E30" s="34" t="s">
        <v>70</v>
      </c>
      <c r="F30" s="285"/>
      <c r="G30" s="131">
        <f>(G31+G32)/18</f>
        <v>41.666666666666664</v>
      </c>
      <c r="H30" s="173">
        <v>5.875</v>
      </c>
      <c r="I30" s="184">
        <v>3.7629999999999999</v>
      </c>
      <c r="J30" s="285"/>
      <c r="K30" s="131">
        <f>(K31+K32)/18</f>
        <v>34</v>
      </c>
      <c r="L30" s="173">
        <v>4.6849999999999996</v>
      </c>
      <c r="M30" s="194">
        <v>3.2829999999999999</v>
      </c>
      <c r="N30" s="285"/>
      <c r="O30" s="131">
        <f>(O31+O32)/18</f>
        <v>34.666666666666664</v>
      </c>
      <c r="P30" s="173">
        <v>4.8579999999999997</v>
      </c>
      <c r="Q30" s="184">
        <v>3.2450000000000001</v>
      </c>
      <c r="R30" s="285"/>
      <c r="S30" s="131">
        <f>(S31+S32)/18</f>
        <v>36.777777777777779</v>
      </c>
      <c r="T30" s="173">
        <v>4.9729999999999999</v>
      </c>
      <c r="U30" s="184">
        <v>3.4750000000000001</v>
      </c>
      <c r="V30" s="285"/>
      <c r="W30" s="131">
        <f>(W31+W32)/18</f>
        <v>40.333333333333336</v>
      </c>
      <c r="X30" s="173">
        <v>5.3860000000000001</v>
      </c>
      <c r="Y30" s="184">
        <v>4.1740000000000004</v>
      </c>
      <c r="Z30" s="285"/>
      <c r="AA30" s="131">
        <f>(AA31+AA32)/18</f>
        <v>31.888888888888889</v>
      </c>
      <c r="AB30" s="173">
        <v>4.5119999999999996</v>
      </c>
      <c r="AC30" s="184">
        <v>2.899</v>
      </c>
    </row>
    <row r="31" spans="1:29" ht="13.8" thickBot="1">
      <c r="A31" s="384"/>
      <c r="B31" s="390"/>
      <c r="C31" s="391"/>
      <c r="D31" s="395"/>
      <c r="E31" s="35" t="s">
        <v>71</v>
      </c>
      <c r="F31" s="279">
        <v>6.17</v>
      </c>
      <c r="G31" s="127">
        <v>265</v>
      </c>
      <c r="H31" s="172">
        <v>2.0750000000000002</v>
      </c>
      <c r="I31" s="183">
        <v>1.329</v>
      </c>
      <c r="J31" s="279">
        <v>6.17</v>
      </c>
      <c r="K31" s="127">
        <v>161</v>
      </c>
      <c r="L31" s="172">
        <v>1.232</v>
      </c>
      <c r="M31" s="193">
        <v>0.86299999999999999</v>
      </c>
      <c r="N31" s="279">
        <v>6.19</v>
      </c>
      <c r="O31" s="127">
        <v>145</v>
      </c>
      <c r="P31" s="172">
        <v>1.1279999999999999</v>
      </c>
      <c r="Q31" s="183">
        <v>0.754</v>
      </c>
      <c r="R31" s="279">
        <v>6.24</v>
      </c>
      <c r="S31" s="127">
        <v>145</v>
      </c>
      <c r="T31" s="172">
        <v>1.169</v>
      </c>
      <c r="U31" s="183">
        <v>0.72299999999999998</v>
      </c>
      <c r="V31" s="279">
        <v>6.24</v>
      </c>
      <c r="W31" s="127">
        <v>131</v>
      </c>
      <c r="X31" s="172">
        <v>0.97099999999999997</v>
      </c>
      <c r="Y31" s="183">
        <v>0.753</v>
      </c>
      <c r="Z31" s="279">
        <v>6.23</v>
      </c>
      <c r="AA31" s="53">
        <v>143</v>
      </c>
      <c r="AB31" s="172">
        <v>1.1240000000000001</v>
      </c>
      <c r="AC31" s="183">
        <v>0.72199999999999998</v>
      </c>
    </row>
    <row r="32" spans="1:29" ht="13.8" thickBot="1">
      <c r="A32" s="384"/>
      <c r="B32" s="392"/>
      <c r="C32" s="393"/>
      <c r="D32" s="396"/>
      <c r="E32" s="35" t="s">
        <v>72</v>
      </c>
      <c r="F32" s="279">
        <v>6.06</v>
      </c>
      <c r="G32" s="127">
        <v>485</v>
      </c>
      <c r="H32" s="172">
        <v>3.8</v>
      </c>
      <c r="I32" s="183">
        <v>2.4340000000000002</v>
      </c>
      <c r="J32" s="279">
        <v>6.07</v>
      </c>
      <c r="K32" s="127">
        <v>451</v>
      </c>
      <c r="L32" s="172">
        <f>L30-L31</f>
        <v>3.4529999999999994</v>
      </c>
      <c r="M32" s="193">
        <f>M30-M31</f>
        <v>2.42</v>
      </c>
      <c r="N32" s="279">
        <v>6.07</v>
      </c>
      <c r="O32" s="127">
        <v>479</v>
      </c>
      <c r="P32" s="172">
        <f>P30-P31</f>
        <v>3.7299999999999995</v>
      </c>
      <c r="Q32" s="183">
        <f>Q30-Q31</f>
        <v>2.4910000000000001</v>
      </c>
      <c r="R32" s="279">
        <v>6.09</v>
      </c>
      <c r="S32" s="127">
        <v>517</v>
      </c>
      <c r="T32" s="172">
        <f>T30-T31</f>
        <v>3.8039999999999998</v>
      </c>
      <c r="U32" s="183">
        <f>U30-U31</f>
        <v>2.7520000000000002</v>
      </c>
      <c r="V32" s="279">
        <v>6.06</v>
      </c>
      <c r="W32" s="127">
        <v>595</v>
      </c>
      <c r="X32" s="172">
        <f>X30-X31</f>
        <v>4.415</v>
      </c>
      <c r="Y32" s="183">
        <f>Y30-Y31</f>
        <v>3.4210000000000003</v>
      </c>
      <c r="Z32" s="279">
        <v>6.11</v>
      </c>
      <c r="AA32" s="53">
        <v>431</v>
      </c>
      <c r="AB32" s="172">
        <f>AB30-AB31</f>
        <v>3.3879999999999995</v>
      </c>
      <c r="AC32" s="183">
        <f>AC30-AC31</f>
        <v>2.177</v>
      </c>
    </row>
    <row r="33" spans="1:29" ht="13.8" thickBot="1">
      <c r="A33" s="384"/>
      <c r="B33" s="397" t="s">
        <v>69</v>
      </c>
      <c r="C33" s="398"/>
      <c r="D33" s="401"/>
      <c r="E33" s="34" t="s">
        <v>70</v>
      </c>
      <c r="F33" s="285"/>
      <c r="G33" s="131">
        <f>(G34+G35)/18</f>
        <v>44.111111111111114</v>
      </c>
      <c r="H33" s="173">
        <v>5.99</v>
      </c>
      <c r="I33" s="184">
        <v>4.32</v>
      </c>
      <c r="J33" s="285"/>
      <c r="K33" s="131">
        <f>(K34+K35)/18</f>
        <v>48.555555555555557</v>
      </c>
      <c r="L33" s="173">
        <v>6.931</v>
      </c>
      <c r="M33" s="194">
        <v>4.55</v>
      </c>
      <c r="N33" s="285"/>
      <c r="O33" s="131">
        <f>(O34+O35)/18</f>
        <v>52.444444444444443</v>
      </c>
      <c r="P33" s="173">
        <v>7.1040000000000001</v>
      </c>
      <c r="Q33" s="184">
        <v>4.8579999999999997</v>
      </c>
      <c r="R33" s="285"/>
      <c r="S33" s="131">
        <f>(S34+S35)/18</f>
        <v>53.277777777777779</v>
      </c>
      <c r="T33" s="173">
        <v>7.1230000000000002</v>
      </c>
      <c r="U33" s="184">
        <v>4.9539999999999997</v>
      </c>
      <c r="V33" s="285"/>
      <c r="W33" s="131">
        <f>(W34+W35)/18</f>
        <v>55.833333333333336</v>
      </c>
      <c r="X33" s="173">
        <v>7.7949999999999999</v>
      </c>
      <c r="Y33" s="184">
        <v>5.2610000000000001</v>
      </c>
      <c r="Z33" s="285"/>
      <c r="AA33" s="131">
        <f>(AA34+AA35)/18</f>
        <v>48.222222222222221</v>
      </c>
      <c r="AB33" s="173">
        <v>6.6429999999999998</v>
      </c>
      <c r="AC33" s="184">
        <v>4.5119999999999996</v>
      </c>
    </row>
    <row r="34" spans="1:29" ht="13.8" thickBot="1">
      <c r="A34" s="384"/>
      <c r="B34" s="390"/>
      <c r="C34" s="391"/>
      <c r="D34" s="402"/>
      <c r="E34" s="35" t="s">
        <v>73</v>
      </c>
      <c r="F34" s="279">
        <v>6.09</v>
      </c>
      <c r="G34" s="127">
        <v>497</v>
      </c>
      <c r="H34" s="172">
        <f>H33*G34/(G34+G35)</f>
        <v>3.7494080604534008</v>
      </c>
      <c r="I34" s="183">
        <f>I33*G34/(G34+G35)</f>
        <v>2.7040806045340049</v>
      </c>
      <c r="J34" s="279">
        <v>6.08</v>
      </c>
      <c r="K34" s="127">
        <v>490</v>
      </c>
      <c r="L34" s="172">
        <f>L33*K34/(K34+K35)</f>
        <v>3.8858009153318078</v>
      </c>
      <c r="M34" s="193">
        <f>M33*K34/(K34+K35)</f>
        <v>2.5509153318077802</v>
      </c>
      <c r="N34" s="279">
        <v>6.06</v>
      </c>
      <c r="O34" s="127">
        <v>540</v>
      </c>
      <c r="P34" s="172">
        <f>O34*P33/(O34+O35)</f>
        <v>4.0637288135593215</v>
      </c>
      <c r="Q34" s="183">
        <f>Q33*O34/(O34+O35)</f>
        <v>2.7789406779661014</v>
      </c>
      <c r="R34" s="279">
        <v>6.09</v>
      </c>
      <c r="S34" s="127">
        <v>573</v>
      </c>
      <c r="T34" s="172">
        <f>T33*S34/(S34+S35)</f>
        <v>4.2559739311783114</v>
      </c>
      <c r="U34" s="183">
        <f>U33*S34/(S34+S35)</f>
        <v>2.9600020855057347</v>
      </c>
      <c r="V34" s="279">
        <v>6.08</v>
      </c>
      <c r="W34" s="127">
        <v>633</v>
      </c>
      <c r="X34" s="172">
        <f>X33*W34/(W34+W35)</f>
        <v>4.9096865671641785</v>
      </c>
      <c r="Y34" s="183">
        <f>Y33*W34/(W34+W35)</f>
        <v>3.313644776119403</v>
      </c>
      <c r="Z34" s="279">
        <v>6.11</v>
      </c>
      <c r="AA34" s="127">
        <v>480</v>
      </c>
      <c r="AB34" s="172">
        <f>AB33*AA34/(AA34+AA35)</f>
        <v>3.673548387096774</v>
      </c>
      <c r="AC34" s="183">
        <f>AC33*AA34/(AA34+AA35)</f>
        <v>2.4951152073732716</v>
      </c>
    </row>
    <row r="35" spans="1:29" ht="13.8" thickBot="1">
      <c r="A35" s="384"/>
      <c r="B35" s="399"/>
      <c r="C35" s="400"/>
      <c r="D35" s="403"/>
      <c r="E35" s="35" t="s">
        <v>74</v>
      </c>
      <c r="F35" s="280">
        <v>6.31</v>
      </c>
      <c r="G35" s="130">
        <v>297</v>
      </c>
      <c r="H35" s="197">
        <f>H33-H34</f>
        <v>2.2405919395465994</v>
      </c>
      <c r="I35" s="198">
        <f>I33-I34</f>
        <v>1.6159193954659954</v>
      </c>
      <c r="J35" s="280">
        <v>6.29</v>
      </c>
      <c r="K35" s="130">
        <v>384</v>
      </c>
      <c r="L35" s="197">
        <f>L33-L34</f>
        <v>3.0451990846681922</v>
      </c>
      <c r="M35" s="267">
        <f>M33-M34</f>
        <v>1.9990846681922196</v>
      </c>
      <c r="N35" s="280">
        <v>6.28</v>
      </c>
      <c r="O35" s="130">
        <v>404</v>
      </c>
      <c r="P35" s="197">
        <f>P33-P34</f>
        <v>3.0402711864406786</v>
      </c>
      <c r="Q35" s="198">
        <f>Q33-Q34</f>
        <v>2.0790593220338982</v>
      </c>
      <c r="R35" s="280">
        <v>6.33</v>
      </c>
      <c r="S35" s="271">
        <v>386</v>
      </c>
      <c r="T35" s="179">
        <f>T33-T34</f>
        <v>2.8670260688216889</v>
      </c>
      <c r="U35" s="187">
        <f>U33-U34</f>
        <v>1.993997914494265</v>
      </c>
      <c r="V35" s="280">
        <v>6.33</v>
      </c>
      <c r="W35" s="130">
        <v>372</v>
      </c>
      <c r="X35" s="197">
        <f>X33-X34</f>
        <v>2.8853134328358214</v>
      </c>
      <c r="Y35" s="198">
        <f>Y33-Y34</f>
        <v>1.9473552238805971</v>
      </c>
      <c r="Z35" s="280">
        <v>6.31</v>
      </c>
      <c r="AA35" s="130">
        <v>388</v>
      </c>
      <c r="AB35" s="197">
        <f>AB33-AB34</f>
        <v>2.9694516129032258</v>
      </c>
      <c r="AC35" s="198">
        <f>AC33-AC34</f>
        <v>2.0168847926267279</v>
      </c>
    </row>
    <row r="36" spans="1:29" ht="19.5" customHeight="1" thickBot="1">
      <c r="A36" s="384"/>
      <c r="B36" s="404" t="s">
        <v>7</v>
      </c>
      <c r="C36" s="404"/>
      <c r="D36" s="404"/>
      <c r="E36" s="36" t="s">
        <v>70</v>
      </c>
      <c r="F36" s="277"/>
      <c r="G36" s="272"/>
      <c r="H36" s="178">
        <f>H30+H33</f>
        <v>11.865</v>
      </c>
      <c r="I36" s="178">
        <f>I30+I33</f>
        <v>8.0830000000000002</v>
      </c>
      <c r="J36" s="277"/>
      <c r="K36" s="272"/>
      <c r="L36" s="178">
        <f>L30+L33</f>
        <v>11.616</v>
      </c>
      <c r="M36" s="268">
        <f>M30+M33</f>
        <v>7.8330000000000002</v>
      </c>
      <c r="N36" s="277"/>
      <c r="O36" s="272"/>
      <c r="P36" s="178">
        <f>P30+P33</f>
        <v>11.962</v>
      </c>
      <c r="Q36" s="178">
        <f>Q30+Q33</f>
        <v>8.1029999999999998</v>
      </c>
      <c r="R36" s="277"/>
      <c r="S36" s="272"/>
      <c r="T36" s="178">
        <f>T30+T33</f>
        <v>12.096</v>
      </c>
      <c r="U36" s="178">
        <f>U30+U33</f>
        <v>8.4290000000000003</v>
      </c>
      <c r="V36" s="277"/>
      <c r="W36" s="272"/>
      <c r="X36" s="178">
        <f>X30+X33</f>
        <v>13.181000000000001</v>
      </c>
      <c r="Y36" s="178">
        <f>Y30+Y33</f>
        <v>9.4350000000000005</v>
      </c>
      <c r="Z36" s="277"/>
      <c r="AA36" s="272"/>
      <c r="AB36" s="178">
        <f>AB30+AB33</f>
        <v>11.154999999999999</v>
      </c>
      <c r="AC36" s="178">
        <f>AC30+AC33</f>
        <v>7.4109999999999996</v>
      </c>
    </row>
    <row r="37" spans="1:29" ht="21.75" customHeight="1" thickBot="1">
      <c r="A37" s="384"/>
      <c r="B37" s="408"/>
      <c r="C37" s="408"/>
      <c r="D37" s="408"/>
      <c r="E37" s="18" t="s">
        <v>75</v>
      </c>
      <c r="F37" s="278"/>
      <c r="G37" s="273"/>
      <c r="H37" s="179">
        <f>H36</f>
        <v>11.865</v>
      </c>
      <c r="I37" s="179">
        <f>I36</f>
        <v>8.0830000000000002</v>
      </c>
      <c r="J37" s="278"/>
      <c r="K37" s="273"/>
      <c r="L37" s="179">
        <f>L36</f>
        <v>11.616</v>
      </c>
      <c r="M37" s="269">
        <f>M36</f>
        <v>7.8330000000000002</v>
      </c>
      <c r="N37" s="278"/>
      <c r="O37" s="273"/>
      <c r="P37" s="179">
        <f>P36</f>
        <v>11.962</v>
      </c>
      <c r="Q37" s="179">
        <f>Q36</f>
        <v>8.1029999999999998</v>
      </c>
      <c r="R37" s="278"/>
      <c r="S37" s="273"/>
      <c r="T37" s="179">
        <f>T36</f>
        <v>12.096</v>
      </c>
      <c r="U37" s="179">
        <f>U36</f>
        <v>8.4290000000000003</v>
      </c>
      <c r="V37" s="278"/>
      <c r="W37" s="273"/>
      <c r="X37" s="179">
        <f>X36</f>
        <v>13.181000000000001</v>
      </c>
      <c r="Y37" s="179">
        <f>Y36</f>
        <v>9.4350000000000005</v>
      </c>
      <c r="Z37" s="278"/>
      <c r="AA37" s="273"/>
      <c r="AB37" s="179">
        <f>AB36</f>
        <v>11.154999999999999</v>
      </c>
      <c r="AC37" s="187">
        <f>AC36</f>
        <v>7.4109999999999996</v>
      </c>
    </row>
    <row r="38" spans="1:29" s="22" customFormat="1" ht="15.75" customHeight="1" thickBot="1">
      <c r="A38" s="24"/>
      <c r="B38" s="31"/>
      <c r="C38" s="31"/>
      <c r="D38" s="32"/>
      <c r="E38" s="28"/>
      <c r="F38" s="29"/>
      <c r="G38" s="28"/>
      <c r="H38" s="28"/>
      <c r="I38" s="28"/>
      <c r="J38" s="29"/>
      <c r="K38" s="28"/>
      <c r="L38" s="28"/>
      <c r="M38" s="28"/>
      <c r="N38" s="29"/>
      <c r="O38" s="28"/>
      <c r="P38" s="28"/>
      <c r="Q38" s="28"/>
      <c r="R38" s="29"/>
      <c r="S38" s="28"/>
      <c r="T38" s="28"/>
      <c r="U38" s="28"/>
      <c r="V38" s="29"/>
      <c r="W38" s="28"/>
      <c r="X38" s="28"/>
      <c r="Y38" s="28"/>
      <c r="Z38" s="29"/>
      <c r="AA38" s="28"/>
      <c r="AB38" s="28"/>
      <c r="AC38" s="33"/>
    </row>
    <row r="39" spans="1:29" ht="13.8" thickBot="1">
      <c r="A39" s="383" t="s">
        <v>6</v>
      </c>
      <c r="B39" s="379" t="s">
        <v>8</v>
      </c>
      <c r="C39" s="380"/>
      <c r="D39" s="3" t="s">
        <v>1</v>
      </c>
      <c r="E39" s="6" t="s">
        <v>0</v>
      </c>
      <c r="F39" s="372" t="s">
        <v>150</v>
      </c>
      <c r="G39" s="373"/>
      <c r="H39" s="373"/>
      <c r="I39" s="374"/>
      <c r="J39" s="372" t="s">
        <v>42</v>
      </c>
      <c r="K39" s="373"/>
      <c r="L39" s="373"/>
      <c r="M39" s="374"/>
      <c r="N39" s="372" t="s">
        <v>30</v>
      </c>
      <c r="O39" s="373"/>
      <c r="P39" s="373"/>
      <c r="Q39" s="374"/>
      <c r="R39" s="372" t="s">
        <v>151</v>
      </c>
      <c r="S39" s="373"/>
      <c r="T39" s="373"/>
      <c r="U39" s="374"/>
      <c r="V39" s="372" t="s">
        <v>152</v>
      </c>
      <c r="W39" s="373"/>
      <c r="X39" s="373"/>
      <c r="Y39" s="374"/>
      <c r="Z39" s="372" t="s">
        <v>153</v>
      </c>
      <c r="AA39" s="373"/>
      <c r="AB39" s="373"/>
      <c r="AC39" s="374"/>
    </row>
    <row r="40" spans="1:29" ht="13.8" thickBot="1">
      <c r="A40" s="384"/>
      <c r="B40" s="381" t="s">
        <v>4</v>
      </c>
      <c r="C40" s="382"/>
      <c r="D40" s="4" t="s">
        <v>2</v>
      </c>
      <c r="E40" s="7" t="s">
        <v>3</v>
      </c>
      <c r="F40" s="274" t="s">
        <v>154</v>
      </c>
      <c r="G40" s="55" t="s">
        <v>9</v>
      </c>
      <c r="H40" s="14" t="s">
        <v>10</v>
      </c>
      <c r="I40" s="15" t="s">
        <v>11</v>
      </c>
      <c r="J40" s="274" t="s">
        <v>154</v>
      </c>
      <c r="K40" s="55" t="s">
        <v>9</v>
      </c>
      <c r="L40" s="14" t="s">
        <v>10</v>
      </c>
      <c r="M40" s="15" t="s">
        <v>11</v>
      </c>
      <c r="N40" s="274" t="s">
        <v>154</v>
      </c>
      <c r="O40" s="55" t="s">
        <v>9</v>
      </c>
      <c r="P40" s="14" t="s">
        <v>10</v>
      </c>
      <c r="Q40" s="15" t="s">
        <v>11</v>
      </c>
      <c r="R40" s="274" t="s">
        <v>154</v>
      </c>
      <c r="S40" s="55" t="s">
        <v>9</v>
      </c>
      <c r="T40" s="14" t="s">
        <v>10</v>
      </c>
      <c r="U40" s="35" t="s">
        <v>11</v>
      </c>
      <c r="V40" s="274" t="s">
        <v>154</v>
      </c>
      <c r="W40" s="55" t="s">
        <v>9</v>
      </c>
      <c r="X40" s="14" t="s">
        <v>10</v>
      </c>
      <c r="Y40" s="15" t="s">
        <v>11</v>
      </c>
      <c r="Z40" s="274" t="s">
        <v>154</v>
      </c>
      <c r="AA40" s="55" t="s">
        <v>9</v>
      </c>
      <c r="AB40" s="14" t="s">
        <v>10</v>
      </c>
      <c r="AC40" s="15" t="s">
        <v>11</v>
      </c>
    </row>
    <row r="41" spans="1:29" ht="13.8" thickBot="1">
      <c r="A41" s="384"/>
      <c r="B41" s="386" t="s">
        <v>17</v>
      </c>
      <c r="C41" s="387"/>
      <c r="D41" s="8"/>
      <c r="E41" s="9" t="s">
        <v>16</v>
      </c>
      <c r="F41" s="275" t="s">
        <v>16</v>
      </c>
      <c r="G41" s="12" t="s">
        <v>5</v>
      </c>
      <c r="H41" s="10" t="s">
        <v>14</v>
      </c>
      <c r="I41" s="11" t="s">
        <v>15</v>
      </c>
      <c r="J41" s="275" t="s">
        <v>16</v>
      </c>
      <c r="K41" s="12" t="s">
        <v>5</v>
      </c>
      <c r="L41" s="10" t="s">
        <v>14</v>
      </c>
      <c r="M41" s="11" t="s">
        <v>15</v>
      </c>
      <c r="N41" s="275" t="s">
        <v>16</v>
      </c>
      <c r="O41" s="12" t="s">
        <v>5</v>
      </c>
      <c r="P41" s="10" t="s">
        <v>14</v>
      </c>
      <c r="Q41" s="11" t="s">
        <v>15</v>
      </c>
      <c r="R41" s="275" t="s">
        <v>16</v>
      </c>
      <c r="S41" s="12" t="s">
        <v>5</v>
      </c>
      <c r="T41" s="10" t="s">
        <v>14</v>
      </c>
      <c r="U41" s="13" t="s">
        <v>15</v>
      </c>
      <c r="V41" s="275" t="s">
        <v>16</v>
      </c>
      <c r="W41" s="12" t="s">
        <v>5</v>
      </c>
      <c r="X41" s="10" t="s">
        <v>14</v>
      </c>
      <c r="Y41" s="11" t="s">
        <v>15</v>
      </c>
      <c r="Z41" s="275" t="s">
        <v>16</v>
      </c>
      <c r="AA41" s="12" t="s">
        <v>5</v>
      </c>
      <c r="AB41" s="10" t="s">
        <v>14</v>
      </c>
      <c r="AC41" s="11" t="s">
        <v>15</v>
      </c>
    </row>
    <row r="42" spans="1:29" ht="13.8" thickBot="1">
      <c r="A42" s="384"/>
      <c r="B42" s="388" t="s">
        <v>68</v>
      </c>
      <c r="C42" s="389"/>
      <c r="D42" s="394"/>
      <c r="E42" s="34" t="s">
        <v>70</v>
      </c>
      <c r="F42" s="285"/>
      <c r="G42" s="131">
        <f>(G43+G44)/18</f>
        <v>31.888888888888889</v>
      </c>
      <c r="H42" s="173">
        <v>4.4160000000000004</v>
      </c>
      <c r="I42" s="184">
        <v>3.0139999999999998</v>
      </c>
      <c r="J42" s="285"/>
      <c r="K42" s="131">
        <f>(K43+K44)/18</f>
        <v>28.611111111111111</v>
      </c>
      <c r="L42" s="173">
        <v>4.1859999999999999</v>
      </c>
      <c r="M42" s="184">
        <v>2.669</v>
      </c>
      <c r="N42" s="285"/>
      <c r="O42" s="131">
        <f>(O43+O44)/18</f>
        <v>30.166666666666668</v>
      </c>
      <c r="P42" s="173">
        <v>4.3390000000000004</v>
      </c>
      <c r="Q42" s="184">
        <v>2.6880000000000002</v>
      </c>
      <c r="R42" s="285"/>
      <c r="S42" s="131">
        <f>(S43+S44)/18</f>
        <v>34.333333333333336</v>
      </c>
      <c r="T42" s="173">
        <v>4.8</v>
      </c>
      <c r="U42" s="194">
        <v>3.3410000000000002</v>
      </c>
      <c r="V42" s="285"/>
      <c r="W42" s="131">
        <f>(W43+W44)/18</f>
        <v>35.388888888888886</v>
      </c>
      <c r="X42" s="173">
        <v>4.8769999999999998</v>
      </c>
      <c r="Y42" s="184">
        <v>3.5139999999999998</v>
      </c>
      <c r="Z42" s="285"/>
      <c r="AA42" s="131">
        <f>(AA43+AA44)/18</f>
        <v>35.666666666666664</v>
      </c>
      <c r="AB42" s="173">
        <v>4.7619999999999996</v>
      </c>
      <c r="AC42" s="184">
        <v>3.4940000000000002</v>
      </c>
    </row>
    <row r="43" spans="1:29" ht="13.8" thickBot="1">
      <c r="A43" s="384"/>
      <c r="B43" s="390"/>
      <c r="C43" s="391"/>
      <c r="D43" s="395"/>
      <c r="E43" s="35" t="s">
        <v>71</v>
      </c>
      <c r="F43" s="279">
        <v>6.2</v>
      </c>
      <c r="G43" s="53">
        <v>137</v>
      </c>
      <c r="H43" s="172">
        <v>1.0529999999999999</v>
      </c>
      <c r="I43" s="183">
        <v>0.71899999999999997</v>
      </c>
      <c r="J43" s="279">
        <v>6.22</v>
      </c>
      <c r="K43" s="53">
        <v>129</v>
      </c>
      <c r="L43" s="172">
        <v>1.048</v>
      </c>
      <c r="M43" s="183">
        <v>0.66800000000000004</v>
      </c>
      <c r="N43" s="279">
        <v>6.21</v>
      </c>
      <c r="O43" s="53">
        <v>142</v>
      </c>
      <c r="P43" s="172">
        <v>1.1339999999999999</v>
      </c>
      <c r="Q43" s="183">
        <v>0.70199999999999996</v>
      </c>
      <c r="R43" s="279">
        <v>6.17</v>
      </c>
      <c r="S43" s="53">
        <v>198</v>
      </c>
      <c r="T43" s="172">
        <v>1.5369999999999999</v>
      </c>
      <c r="U43" s="193">
        <v>1.0569999999999999</v>
      </c>
      <c r="V43" s="279">
        <v>6.16</v>
      </c>
      <c r="W43" s="53">
        <v>199</v>
      </c>
      <c r="X43" s="172">
        <v>1.5229999999999999</v>
      </c>
      <c r="Y43" s="183">
        <v>1.097</v>
      </c>
      <c r="Z43" s="279">
        <v>6.2</v>
      </c>
      <c r="AA43" s="53">
        <v>198</v>
      </c>
      <c r="AB43" s="172">
        <v>1.6319999999999999</v>
      </c>
      <c r="AC43" s="183">
        <v>1.127</v>
      </c>
    </row>
    <row r="44" spans="1:29" ht="12.75" customHeight="1" thickBot="1">
      <c r="A44" s="384"/>
      <c r="B44" s="392"/>
      <c r="C44" s="393"/>
      <c r="D44" s="396"/>
      <c r="E44" s="35" t="s">
        <v>72</v>
      </c>
      <c r="F44" s="279">
        <v>6.08</v>
      </c>
      <c r="G44" s="53">
        <v>437</v>
      </c>
      <c r="H44" s="172">
        <f>H42-H43</f>
        <v>3.3630000000000004</v>
      </c>
      <c r="I44" s="183">
        <f>I42-I43</f>
        <v>2.2949999999999999</v>
      </c>
      <c r="J44" s="279">
        <v>6.12</v>
      </c>
      <c r="K44" s="53">
        <v>386</v>
      </c>
      <c r="L44" s="172">
        <f>L42-L43</f>
        <v>3.1379999999999999</v>
      </c>
      <c r="M44" s="183">
        <f>M42-M43</f>
        <v>2.0009999999999999</v>
      </c>
      <c r="N44" s="279">
        <v>6.11</v>
      </c>
      <c r="O44" s="53">
        <v>401</v>
      </c>
      <c r="P44" s="172">
        <f>P42-P43</f>
        <v>3.2050000000000005</v>
      </c>
      <c r="Q44" s="183">
        <v>1.986</v>
      </c>
      <c r="R44" s="279">
        <v>6.08</v>
      </c>
      <c r="S44" s="53">
        <v>420</v>
      </c>
      <c r="T44" s="172">
        <f>T42-T43</f>
        <v>3.2629999999999999</v>
      </c>
      <c r="U44" s="193">
        <f>U42-U43</f>
        <v>2.2840000000000003</v>
      </c>
      <c r="V44" s="279">
        <v>6.07</v>
      </c>
      <c r="W44" s="53">
        <v>438</v>
      </c>
      <c r="X44" s="172">
        <f>X42-X43</f>
        <v>3.3540000000000001</v>
      </c>
      <c r="Y44" s="183">
        <f>Y42-Y43</f>
        <v>2.4169999999999998</v>
      </c>
      <c r="Z44" s="279">
        <v>6.1</v>
      </c>
      <c r="AA44" s="53">
        <v>444</v>
      </c>
      <c r="AB44" s="172">
        <f>AB42-AB43</f>
        <v>3.13</v>
      </c>
      <c r="AC44" s="183">
        <f>AC42-AC43</f>
        <v>2.367</v>
      </c>
    </row>
    <row r="45" spans="1:29" ht="13.8" thickBot="1">
      <c r="A45" s="384"/>
      <c r="B45" s="397" t="s">
        <v>69</v>
      </c>
      <c r="C45" s="398"/>
      <c r="D45" s="401"/>
      <c r="E45" s="34" t="s">
        <v>70</v>
      </c>
      <c r="F45" s="285"/>
      <c r="G45" s="131">
        <f>(G46+G47)/18</f>
        <v>48.833333333333336</v>
      </c>
      <c r="H45" s="173">
        <v>6.72</v>
      </c>
      <c r="I45" s="184">
        <v>4.6079999999999997</v>
      </c>
      <c r="J45" s="285"/>
      <c r="K45" s="131">
        <f>(K46+K47)/18</f>
        <v>43.277777777777779</v>
      </c>
      <c r="L45" s="173">
        <v>6.2779999999999996</v>
      </c>
      <c r="M45" s="184">
        <v>4.1280000000000001</v>
      </c>
      <c r="N45" s="285"/>
      <c r="O45" s="131">
        <f>(O46+O47)/18</f>
        <v>46.944444444444443</v>
      </c>
      <c r="P45" s="173">
        <v>6.5659999999999998</v>
      </c>
      <c r="Q45" s="184">
        <v>4.4160000000000004</v>
      </c>
      <c r="R45" s="285"/>
      <c r="S45" s="131">
        <f>(S46+S47)/18</f>
        <v>46.722222222222221</v>
      </c>
      <c r="T45" s="173">
        <v>6.3360000000000003</v>
      </c>
      <c r="U45" s="194">
        <v>4.2619999999999996</v>
      </c>
      <c r="V45" s="285"/>
      <c r="W45" s="131">
        <f>(W46+W47)/18</f>
        <v>47.722222222222221</v>
      </c>
      <c r="X45" s="173">
        <v>6.5659999999999998</v>
      </c>
      <c r="Y45" s="184">
        <v>4.55</v>
      </c>
      <c r="Z45" s="285"/>
      <c r="AA45" s="131">
        <f>(AA46+AA47)/18</f>
        <v>50.166666666666664</v>
      </c>
      <c r="AB45" s="173">
        <v>6.5860000000000003</v>
      </c>
      <c r="AC45" s="184">
        <v>4.6269999999999998</v>
      </c>
    </row>
    <row r="46" spans="1:29" ht="14.25" customHeight="1" thickBot="1">
      <c r="A46" s="384"/>
      <c r="B46" s="390"/>
      <c r="C46" s="391"/>
      <c r="D46" s="402"/>
      <c r="E46" s="35" t="s">
        <v>73</v>
      </c>
      <c r="F46" s="279">
        <v>6.08</v>
      </c>
      <c r="G46" s="53">
        <v>486</v>
      </c>
      <c r="H46" s="172">
        <f>H45*G46/(G46+G47)</f>
        <v>3.7154948805460752</v>
      </c>
      <c r="I46" s="183">
        <f>I45*G46/(G46+G47)</f>
        <v>2.5477679180887369</v>
      </c>
      <c r="J46" s="279">
        <v>6.13</v>
      </c>
      <c r="K46" s="53">
        <v>399</v>
      </c>
      <c r="L46" s="172">
        <f>L45*K46/(K46+K47)</f>
        <v>3.2155609756097561</v>
      </c>
      <c r="M46" s="183">
        <f>M45*K46/(K46+K47)</f>
        <v>2.1143414634146342</v>
      </c>
      <c r="N46" s="279">
        <v>6.11</v>
      </c>
      <c r="O46" s="53">
        <v>462</v>
      </c>
      <c r="P46" s="172">
        <f>P45*O46/(O46+O47)</f>
        <v>3.5899313609467454</v>
      </c>
      <c r="Q46" s="183">
        <f>Q45*O46/(O46+O47)</f>
        <v>2.4144284023668643</v>
      </c>
      <c r="R46" s="279">
        <v>6.09</v>
      </c>
      <c r="S46" s="53">
        <v>452</v>
      </c>
      <c r="T46" s="172">
        <f>T45*S46/(S46+S47)</f>
        <v>3.4053174791914391</v>
      </c>
      <c r="U46" s="193">
        <f>U45*S46/(S46+S47)</f>
        <v>2.2906349583828773</v>
      </c>
      <c r="V46" s="279">
        <v>6.08</v>
      </c>
      <c r="W46" s="53">
        <v>490</v>
      </c>
      <c r="X46" s="172">
        <f>X45*W46/(W46+W47)</f>
        <v>3.7454481955762517</v>
      </c>
      <c r="Y46" s="183">
        <f>Y45*W46/(W46+W47)</f>
        <v>2.5954598370197903</v>
      </c>
      <c r="Z46" s="279">
        <v>6.1</v>
      </c>
      <c r="AA46" s="53">
        <v>516</v>
      </c>
      <c r="AB46" s="172">
        <f>AB45*AA46/(AA46+AA47)</f>
        <v>3.7634285714285718</v>
      </c>
      <c r="AC46" s="183">
        <f>AC45*AA46/(AA46+AA47)</f>
        <v>2.6439999999999997</v>
      </c>
    </row>
    <row r="47" spans="1:29" ht="14.25" customHeight="1" thickBot="1">
      <c r="A47" s="384"/>
      <c r="B47" s="399"/>
      <c r="C47" s="400"/>
      <c r="D47" s="403"/>
      <c r="E47" s="35" t="s">
        <v>74</v>
      </c>
      <c r="F47" s="280">
        <v>6.3</v>
      </c>
      <c r="G47" s="54">
        <v>393</v>
      </c>
      <c r="H47" s="197">
        <f>H45-H46</f>
        <v>3.0045051194539245</v>
      </c>
      <c r="I47" s="198">
        <f>I45-I46</f>
        <v>2.0602320819112627</v>
      </c>
      <c r="J47" s="280">
        <v>6.31</v>
      </c>
      <c r="K47" s="270">
        <v>380</v>
      </c>
      <c r="L47" s="179">
        <f>L45-L46</f>
        <v>3.0624390243902435</v>
      </c>
      <c r="M47" s="187">
        <f>M45-M46</f>
        <v>2.0136585365853659</v>
      </c>
      <c r="N47" s="280">
        <v>6.3</v>
      </c>
      <c r="O47" s="270">
        <v>383</v>
      </c>
      <c r="P47" s="197">
        <f>P45-P46</f>
        <v>2.9760686390532545</v>
      </c>
      <c r="Q47" s="198">
        <f>Q45-Q46</f>
        <v>2.0015715976331361</v>
      </c>
      <c r="R47" s="280">
        <v>6.3</v>
      </c>
      <c r="S47" s="270">
        <v>389</v>
      </c>
      <c r="T47" s="197">
        <f>T45-T46</f>
        <v>2.9306825208085612</v>
      </c>
      <c r="U47" s="267">
        <f>U45-U46</f>
        <v>1.9713650416171222</v>
      </c>
      <c r="V47" s="280">
        <v>6.3</v>
      </c>
      <c r="W47" s="270">
        <v>369</v>
      </c>
      <c r="X47" s="197">
        <f>X45-X46</f>
        <v>2.8205518044237481</v>
      </c>
      <c r="Y47" s="198">
        <f>Y45-Y46</f>
        <v>1.9545401629802095</v>
      </c>
      <c r="Z47" s="280">
        <v>6.32</v>
      </c>
      <c r="AA47" s="270">
        <v>387</v>
      </c>
      <c r="AB47" s="179">
        <f>AB45-AB46</f>
        <v>2.8225714285714285</v>
      </c>
      <c r="AC47" s="187">
        <f>AC45-AC46</f>
        <v>1.9830000000000001</v>
      </c>
    </row>
    <row r="48" spans="1:29" ht="18" customHeight="1" thickBot="1">
      <c r="A48" s="384"/>
      <c r="B48" s="406" t="s">
        <v>7</v>
      </c>
      <c r="C48" s="404"/>
      <c r="D48" s="404"/>
      <c r="E48" s="262" t="s">
        <v>70</v>
      </c>
      <c r="F48" s="277"/>
      <c r="G48" s="265"/>
      <c r="H48" s="178">
        <f>H42+H45</f>
        <v>11.135999999999999</v>
      </c>
      <c r="I48" s="186">
        <f>I42+I45</f>
        <v>7.6219999999999999</v>
      </c>
      <c r="J48" s="277"/>
      <c r="K48" s="265"/>
      <c r="L48" s="178">
        <f>L42+L45</f>
        <v>10.463999999999999</v>
      </c>
      <c r="M48" s="186">
        <f>M42+M45</f>
        <v>6.7970000000000006</v>
      </c>
      <c r="N48" s="277"/>
      <c r="O48" s="265"/>
      <c r="P48" s="178">
        <f>P42+P45</f>
        <v>10.905000000000001</v>
      </c>
      <c r="Q48" s="186">
        <f>Q42+Q45</f>
        <v>7.104000000000001</v>
      </c>
      <c r="R48" s="277"/>
      <c r="S48" s="265"/>
      <c r="T48" s="178">
        <f>T42+T45</f>
        <v>11.135999999999999</v>
      </c>
      <c r="U48" s="268">
        <f>U42+U45</f>
        <v>7.6029999999999998</v>
      </c>
      <c r="V48" s="277"/>
      <c r="W48" s="265"/>
      <c r="X48" s="178">
        <f>X42+X45</f>
        <v>11.443</v>
      </c>
      <c r="Y48" s="186">
        <f>Y42+Y45</f>
        <v>8.0640000000000001</v>
      </c>
      <c r="Z48" s="277"/>
      <c r="AA48" s="265"/>
      <c r="AB48" s="178">
        <f>AB42+AB45</f>
        <v>11.347999999999999</v>
      </c>
      <c r="AC48" s="178">
        <f>AC42+AC45</f>
        <v>8.1210000000000004</v>
      </c>
    </row>
    <row r="49" spans="1:29" ht="19.5" customHeight="1" thickBot="1">
      <c r="A49" s="384"/>
      <c r="B49" s="407"/>
      <c r="C49" s="408"/>
      <c r="D49" s="408"/>
      <c r="E49" s="263" t="s">
        <v>75</v>
      </c>
      <c r="F49" s="278"/>
      <c r="G49" s="266"/>
      <c r="H49" s="179">
        <f>H48</f>
        <v>11.135999999999999</v>
      </c>
      <c r="I49" s="179">
        <f>I48</f>
        <v>7.6219999999999999</v>
      </c>
      <c r="J49" s="278"/>
      <c r="K49" s="266"/>
      <c r="L49" s="179">
        <f>L48</f>
        <v>10.463999999999999</v>
      </c>
      <c r="M49" s="179">
        <f>M48</f>
        <v>6.7970000000000006</v>
      </c>
      <c r="N49" s="278"/>
      <c r="O49" s="266"/>
      <c r="P49" s="179">
        <f>P48</f>
        <v>10.905000000000001</v>
      </c>
      <c r="Q49" s="179">
        <f>Q48</f>
        <v>7.104000000000001</v>
      </c>
      <c r="R49" s="278"/>
      <c r="S49" s="266"/>
      <c r="T49" s="179">
        <f>T48</f>
        <v>11.135999999999999</v>
      </c>
      <c r="U49" s="269">
        <f>U48</f>
        <v>7.6029999999999998</v>
      </c>
      <c r="V49" s="278"/>
      <c r="W49" s="266"/>
      <c r="X49" s="179">
        <f>X48</f>
        <v>11.443</v>
      </c>
      <c r="Y49" s="179">
        <f>Y48</f>
        <v>8.0640000000000001</v>
      </c>
      <c r="Z49" s="278"/>
      <c r="AA49" s="266"/>
      <c r="AB49" s="179">
        <f>AB48</f>
        <v>11.347999999999999</v>
      </c>
      <c r="AC49" s="187">
        <f>AC48</f>
        <v>8.1210000000000004</v>
      </c>
    </row>
    <row r="50" spans="1:29" ht="18" customHeight="1"/>
    <row r="51" spans="1:29">
      <c r="B51" t="s">
        <v>12</v>
      </c>
    </row>
    <row r="52" spans="1:29">
      <c r="B52" t="s">
        <v>13</v>
      </c>
    </row>
    <row r="55" spans="1:29">
      <c r="H55" s="368" t="s">
        <v>160</v>
      </c>
      <c r="I55" s="368"/>
      <c r="J55" s="369"/>
      <c r="K55" s="368"/>
      <c r="L55" s="368"/>
      <c r="M55" s="368"/>
      <c r="N55" s="369"/>
      <c r="O55" s="368"/>
      <c r="P55" s="368"/>
      <c r="Q55" s="368"/>
    </row>
    <row r="56" spans="1:29" ht="13.8" thickBot="1"/>
    <row r="57" spans="1:29" ht="13.8" thickBot="1">
      <c r="A57" s="383" t="s">
        <v>6</v>
      </c>
      <c r="B57" s="379" t="s">
        <v>8</v>
      </c>
      <c r="C57" s="380"/>
      <c r="D57" s="3" t="s">
        <v>1</v>
      </c>
      <c r="E57" s="6" t="s">
        <v>0</v>
      </c>
      <c r="F57" s="372" t="s">
        <v>33</v>
      </c>
      <c r="G57" s="373"/>
      <c r="H57" s="373"/>
      <c r="I57" s="374"/>
      <c r="J57" s="372" t="s">
        <v>143</v>
      </c>
      <c r="K57" s="373"/>
      <c r="L57" s="373"/>
      <c r="M57" s="374"/>
      <c r="N57" s="372" t="s">
        <v>144</v>
      </c>
      <c r="O57" s="373"/>
      <c r="P57" s="373"/>
      <c r="Q57" s="374"/>
      <c r="R57" s="372" t="s">
        <v>34</v>
      </c>
      <c r="S57" s="373"/>
      <c r="T57" s="373"/>
      <c r="U57" s="374"/>
      <c r="V57" s="372" t="s">
        <v>35</v>
      </c>
      <c r="W57" s="373"/>
      <c r="X57" s="373"/>
      <c r="Y57" s="374"/>
      <c r="Z57" s="282"/>
      <c r="AA57" s="5" t="s">
        <v>145</v>
      </c>
      <c r="AB57" s="1"/>
      <c r="AC57" s="2"/>
    </row>
    <row r="58" spans="1:29" ht="13.8" thickBot="1">
      <c r="A58" s="384"/>
      <c r="B58" s="381" t="s">
        <v>4</v>
      </c>
      <c r="C58" s="382"/>
      <c r="D58" s="4" t="s">
        <v>2</v>
      </c>
      <c r="E58" s="7" t="s">
        <v>3</v>
      </c>
      <c r="F58" s="274" t="s">
        <v>154</v>
      </c>
      <c r="G58" s="14" t="s">
        <v>9</v>
      </c>
      <c r="H58" s="14" t="s">
        <v>10</v>
      </c>
      <c r="I58" s="15" t="s">
        <v>11</v>
      </c>
      <c r="J58" s="274" t="s">
        <v>154</v>
      </c>
      <c r="K58" s="14" t="s">
        <v>9</v>
      </c>
      <c r="L58" s="14" t="s">
        <v>10</v>
      </c>
      <c r="M58" s="15" t="s">
        <v>11</v>
      </c>
      <c r="N58" s="274" t="s">
        <v>154</v>
      </c>
      <c r="O58" s="14" t="s">
        <v>9</v>
      </c>
      <c r="P58" s="14" t="s">
        <v>10</v>
      </c>
      <c r="Q58" s="15" t="s">
        <v>11</v>
      </c>
      <c r="R58" s="274" t="s">
        <v>154</v>
      </c>
      <c r="S58" s="14" t="s">
        <v>9</v>
      </c>
      <c r="T58" s="14" t="s">
        <v>10</v>
      </c>
      <c r="U58" s="15" t="s">
        <v>11</v>
      </c>
      <c r="V58" s="274" t="s">
        <v>154</v>
      </c>
      <c r="W58" s="14" t="s">
        <v>9</v>
      </c>
      <c r="X58" s="14" t="s">
        <v>10</v>
      </c>
      <c r="Y58" s="15" t="s">
        <v>11</v>
      </c>
      <c r="Z58" s="274" t="s">
        <v>154</v>
      </c>
      <c r="AA58" s="14" t="s">
        <v>9</v>
      </c>
      <c r="AB58" s="14" t="s">
        <v>10</v>
      </c>
      <c r="AC58" s="15" t="s">
        <v>11</v>
      </c>
    </row>
    <row r="59" spans="1:29" ht="13.8" thickBot="1">
      <c r="A59" s="384"/>
      <c r="B59" s="386" t="s">
        <v>17</v>
      </c>
      <c r="C59" s="387"/>
      <c r="D59" s="8"/>
      <c r="E59" s="9" t="s">
        <v>16</v>
      </c>
      <c r="F59" s="275" t="s">
        <v>16</v>
      </c>
      <c r="G59" s="10" t="s">
        <v>5</v>
      </c>
      <c r="H59" s="10" t="s">
        <v>14</v>
      </c>
      <c r="I59" s="11" t="s">
        <v>15</v>
      </c>
      <c r="J59" s="275" t="s">
        <v>16</v>
      </c>
      <c r="K59" s="10" t="s">
        <v>5</v>
      </c>
      <c r="L59" s="10" t="s">
        <v>14</v>
      </c>
      <c r="M59" s="13" t="s">
        <v>15</v>
      </c>
      <c r="N59" s="275" t="s">
        <v>16</v>
      </c>
      <c r="O59" s="10" t="s">
        <v>5</v>
      </c>
      <c r="P59" s="10" t="s">
        <v>14</v>
      </c>
      <c r="Q59" s="11" t="s">
        <v>15</v>
      </c>
      <c r="R59" s="275" t="s">
        <v>16</v>
      </c>
      <c r="S59" s="10" t="s">
        <v>5</v>
      </c>
      <c r="T59" s="10" t="s">
        <v>14</v>
      </c>
      <c r="U59" s="11" t="s">
        <v>15</v>
      </c>
      <c r="V59" s="275" t="s">
        <v>16</v>
      </c>
      <c r="W59" s="10" t="s">
        <v>5</v>
      </c>
      <c r="X59" s="10" t="s">
        <v>14</v>
      </c>
      <c r="Y59" s="11" t="s">
        <v>15</v>
      </c>
      <c r="Z59" s="275" t="s">
        <v>16</v>
      </c>
      <c r="AA59" s="10" t="s">
        <v>5</v>
      </c>
      <c r="AB59" s="10" t="s">
        <v>14</v>
      </c>
      <c r="AC59" s="11" t="s">
        <v>15</v>
      </c>
    </row>
    <row r="60" spans="1:29" ht="13.8" thickBot="1">
      <c r="A60" s="384"/>
      <c r="B60" s="388" t="s">
        <v>76</v>
      </c>
      <c r="C60" s="389"/>
      <c r="D60" s="394"/>
      <c r="E60" s="34" t="s">
        <v>70</v>
      </c>
      <c r="F60" s="16"/>
      <c r="G60" s="131">
        <f>(G62+G61)/18.33</f>
        <v>85.006956237687092</v>
      </c>
      <c r="H60" s="213">
        <v>7.6609999999999996</v>
      </c>
      <c r="I60" s="214">
        <v>5.6260000000000003</v>
      </c>
      <c r="J60" s="16"/>
      <c r="K60" s="131">
        <f>(K62+K61)/18.33</f>
        <v>85.005149617837262</v>
      </c>
      <c r="L60" s="238">
        <v>7.5460000000000003</v>
      </c>
      <c r="M60" s="214">
        <v>5.7789999999999999</v>
      </c>
      <c r="N60" s="16"/>
      <c r="O60" s="131">
        <f>(O62+O61)/18.33</f>
        <v>85.654156920936032</v>
      </c>
      <c r="P60" s="213">
        <v>7.68</v>
      </c>
      <c r="Q60" s="214">
        <v>5.7220000000000004</v>
      </c>
      <c r="R60" s="16"/>
      <c r="S60" s="131">
        <f>(S62+S61)/18.33</f>
        <v>86.30538015520429</v>
      </c>
      <c r="T60" s="213">
        <v>7.6989999999999998</v>
      </c>
      <c r="U60" s="214">
        <v>5.8179999999999996</v>
      </c>
      <c r="V60" s="16"/>
      <c r="W60" s="131">
        <f>(W62+W61)/18.33</f>
        <v>80.446674278410612</v>
      </c>
      <c r="X60" s="238">
        <v>7.2960000000000003</v>
      </c>
      <c r="Y60" s="214">
        <v>5.2610000000000001</v>
      </c>
      <c r="Z60" s="16"/>
      <c r="AA60" s="131">
        <f>(AA62+AA61)/18.33</f>
        <v>77.149302114122094</v>
      </c>
      <c r="AB60" s="213">
        <v>7.008</v>
      </c>
      <c r="AC60" s="214">
        <v>5.03</v>
      </c>
    </row>
    <row r="61" spans="1:29" ht="13.8" thickBot="1">
      <c r="A61" s="384"/>
      <c r="B61" s="390"/>
      <c r="C61" s="391"/>
      <c r="D61" s="395"/>
      <c r="E61" s="35" t="s">
        <v>71</v>
      </c>
      <c r="F61" s="279">
        <v>6.14</v>
      </c>
      <c r="G61" s="127">
        <v>889</v>
      </c>
      <c r="H61" s="172">
        <f>G61*6.1/1000</f>
        <v>5.4228999999999994</v>
      </c>
      <c r="I61" s="183">
        <f>I60*G61/(G61+G62)</f>
        <v>3.2098486692594679</v>
      </c>
      <c r="J61" s="279">
        <v>6.14</v>
      </c>
      <c r="K61" s="127">
        <v>867</v>
      </c>
      <c r="L61" s="172">
        <f>K61*6.1/1000</f>
        <v>5.2886999999999995</v>
      </c>
      <c r="M61" s="183">
        <f>M60*K61/(K61+K62)</f>
        <v>3.2156153332985902</v>
      </c>
      <c r="N61" s="279">
        <v>6.12</v>
      </c>
      <c r="O61" s="127">
        <v>914</v>
      </c>
      <c r="P61" s="172">
        <f>O61*6.1/1000</f>
        <v>5.5753999999999992</v>
      </c>
      <c r="Q61" s="183">
        <f>Q60*O61/(O61+O62)</f>
        <v>3.3310652469853523</v>
      </c>
      <c r="R61" s="279">
        <v>6.13</v>
      </c>
      <c r="S61" s="127">
        <v>902</v>
      </c>
      <c r="T61" s="172">
        <f>S61*6.1/1000</f>
        <v>5.5022000000000002</v>
      </c>
      <c r="U61" s="183">
        <f>U60*S61/(S61+S62)</f>
        <v>3.3172631138878854</v>
      </c>
      <c r="V61" s="279">
        <v>6.06</v>
      </c>
      <c r="W61" s="127">
        <v>837</v>
      </c>
      <c r="X61" s="172">
        <f>W61*6.1/1000</f>
        <v>5.1056999999999997</v>
      </c>
      <c r="Y61" s="183">
        <f>Y60*W61/(W61+W62)</f>
        <v>2.9862296282685508</v>
      </c>
      <c r="Z61" s="279">
        <v>6.06</v>
      </c>
      <c r="AA61" s="127">
        <v>822</v>
      </c>
      <c r="AB61" s="172">
        <f>AA61*6.1/1000</f>
        <v>5.0141999999999998</v>
      </c>
      <c r="AC61" s="183">
        <f>AC60*AA61/(AA61+AA62)</f>
        <v>2.9237843409988789</v>
      </c>
    </row>
    <row r="62" spans="1:29" ht="13.8" thickBot="1">
      <c r="A62" s="384"/>
      <c r="B62" s="392"/>
      <c r="C62" s="393"/>
      <c r="D62" s="396"/>
      <c r="E62" s="35" t="s">
        <v>72</v>
      </c>
      <c r="F62" s="279"/>
      <c r="G62" s="131">
        <f>(1000*SQRT(POWER(H60,2)+POWER(I60,2))/6.1)-G61</f>
        <v>669.17750783680412</v>
      </c>
      <c r="H62" s="172">
        <f>G62*6.1/1000</f>
        <v>4.0819827978045051</v>
      </c>
      <c r="I62" s="183">
        <f>I60-I61</f>
        <v>2.4161513307405325</v>
      </c>
      <c r="J62" s="279"/>
      <c r="K62" s="131">
        <f>(1000*SQRT(POWER(L60,2)+POWER(M60,2))/6.1)-K61</f>
        <v>691.14439249495695</v>
      </c>
      <c r="L62" s="172">
        <f>K62*6.1/1000</f>
        <v>4.2159807942192371</v>
      </c>
      <c r="M62" s="183">
        <f>M60-M61</f>
        <v>2.5633846667014097</v>
      </c>
      <c r="N62" s="279"/>
      <c r="O62" s="131">
        <f>(1000*SQRT(POWER(P60,2)+POWER(Q60,2))/6.1)-O61</f>
        <v>656.04069636075724</v>
      </c>
      <c r="P62" s="172">
        <f>P60-P61</f>
        <v>2.1046000000000005</v>
      </c>
      <c r="Q62" s="183">
        <f>Q60-Q61</f>
        <v>2.3909347530146481</v>
      </c>
      <c r="R62" s="279"/>
      <c r="S62" s="131">
        <f>(1000*SQRT(POWER(T60,2)+POWER(U60,2))/6.1)-S61</f>
        <v>679.97761824489453</v>
      </c>
      <c r="T62" s="172">
        <f>T60-T61</f>
        <v>2.1967999999999996</v>
      </c>
      <c r="U62" s="183">
        <f>U60-U61</f>
        <v>2.5007368861121142</v>
      </c>
      <c r="V62" s="279"/>
      <c r="W62" s="131">
        <f>(1000*SQRT(POWER(X60,2)+POWER(Y60,2))/6.1)-W61</f>
        <v>637.58753952326629</v>
      </c>
      <c r="X62" s="172">
        <f>X60-X61</f>
        <v>2.1903000000000006</v>
      </c>
      <c r="Y62" s="183">
        <f>Y60-Y61</f>
        <v>2.2747703717314494</v>
      </c>
      <c r="Z62" s="279"/>
      <c r="AA62" s="131">
        <f>(1000*SQRT(POWER(AB60,2)+POWER(AC60,2))/6.1)-AA61</f>
        <v>592.14670775185778</v>
      </c>
      <c r="AB62" s="172">
        <f>AB60-AB61</f>
        <v>1.9938000000000002</v>
      </c>
      <c r="AC62" s="183">
        <f>AC60-AC61</f>
        <v>2.1062156590011214</v>
      </c>
    </row>
    <row r="63" spans="1:29" ht="13.8" thickBot="1">
      <c r="A63" s="384"/>
      <c r="B63" s="397" t="s">
        <v>77</v>
      </c>
      <c r="C63" s="398"/>
      <c r="D63" s="401"/>
      <c r="E63" s="34" t="s">
        <v>70</v>
      </c>
      <c r="F63" s="285"/>
      <c r="G63" s="131">
        <f>(G65+G64)/18.33</f>
        <v>47.524962542600235</v>
      </c>
      <c r="H63" s="213">
        <v>5.2610000000000001</v>
      </c>
      <c r="I63" s="237">
        <v>0.748</v>
      </c>
      <c r="J63" s="285"/>
      <c r="K63" s="131">
        <f>(K65+K64)/18.33</f>
        <v>44.927047953471636</v>
      </c>
      <c r="L63" s="213">
        <v>4.9729999999999999</v>
      </c>
      <c r="M63" s="214">
        <v>0.71</v>
      </c>
      <c r="N63" s="285"/>
      <c r="O63" s="131">
        <f>(O65+O64)/18.33</f>
        <v>49.466891088202559</v>
      </c>
      <c r="P63" s="213">
        <v>5.4720000000000004</v>
      </c>
      <c r="Q63" s="214">
        <v>0.80600000000000005</v>
      </c>
      <c r="R63" s="285"/>
      <c r="S63" s="131">
        <f>(S65+S64)/18.33</f>
        <v>49.990666793811364</v>
      </c>
      <c r="T63" s="213">
        <v>5.51</v>
      </c>
      <c r="U63" s="237">
        <v>0.94</v>
      </c>
      <c r="V63" s="285"/>
      <c r="W63" s="131">
        <f>(W65+W64)/18.33</f>
        <v>44.077703909526825</v>
      </c>
      <c r="X63" s="213">
        <v>4.915</v>
      </c>
      <c r="Y63" s="214">
        <v>0.36399999999999999</v>
      </c>
      <c r="Z63" s="285"/>
      <c r="AA63" s="131">
        <f>(AA65+AA64)/18.33</f>
        <v>35.545140198914247</v>
      </c>
      <c r="AB63" s="213">
        <v>3.9740000000000002</v>
      </c>
      <c r="AC63" s="214">
        <v>5.7000000000000002E-2</v>
      </c>
    </row>
    <row r="64" spans="1:29" ht="13.8" thickBot="1">
      <c r="A64" s="384"/>
      <c r="B64" s="390"/>
      <c r="C64" s="391"/>
      <c r="D64" s="402"/>
      <c r="E64" s="35" t="s">
        <v>73</v>
      </c>
      <c r="F64" s="279">
        <v>6.09</v>
      </c>
      <c r="G64" s="127">
        <v>506</v>
      </c>
      <c r="H64" s="172">
        <f>H63*G64/(G64+G65)</f>
        <v>3.0558678573466884</v>
      </c>
      <c r="I64" s="183">
        <f>I63*G64/(G64+G65)</f>
        <v>0.43447807589722914</v>
      </c>
      <c r="J64" s="279">
        <v>6.11</v>
      </c>
      <c r="K64" s="127">
        <v>448</v>
      </c>
      <c r="L64" s="172">
        <f>L63*K64/(K64+K65)</f>
        <v>2.7053666072875093</v>
      </c>
      <c r="M64" s="183">
        <f>M63*K64/(K64+K65)</f>
        <v>0.38624779633503553</v>
      </c>
      <c r="N64" s="279">
        <v>6.09</v>
      </c>
      <c r="O64" s="127">
        <v>498</v>
      </c>
      <c r="P64" s="172">
        <f>O64*6.1/1000</f>
        <v>3.0377999999999998</v>
      </c>
      <c r="Q64" s="183">
        <f>Q63*O64/(O65+O64)</f>
        <v>0.44267735163263566</v>
      </c>
      <c r="R64" s="279">
        <v>6.1</v>
      </c>
      <c r="S64" s="127">
        <v>511</v>
      </c>
      <c r="T64" s="172">
        <f>S64*6.1/1000</f>
        <v>3.1170999999999998</v>
      </c>
      <c r="U64" s="183">
        <f>U63*S64/(S64+S65)</f>
        <v>0.52420041351343394</v>
      </c>
      <c r="V64" s="279">
        <v>6.13</v>
      </c>
      <c r="W64" s="127">
        <v>445</v>
      </c>
      <c r="X64" s="172">
        <f>W64*6.1/1000</f>
        <v>2.7145000000000001</v>
      </c>
      <c r="Y64" s="183">
        <f>Y63*W64/(W64+W65)</f>
        <v>0.20048411438950059</v>
      </c>
      <c r="Z64" s="279">
        <v>6.17</v>
      </c>
      <c r="AA64" s="127">
        <v>358</v>
      </c>
      <c r="AB64" s="172">
        <f>AA64*6.1/1000</f>
        <v>2.1837999999999997</v>
      </c>
      <c r="AC64" s="183">
        <f>AC63*AA64/(AA64+AA65)</f>
        <v>3.1319526370700679E-2</v>
      </c>
    </row>
    <row r="65" spans="1:29" ht="13.8" thickBot="1">
      <c r="A65" s="384"/>
      <c r="B65" s="399"/>
      <c r="C65" s="400"/>
      <c r="D65" s="403"/>
      <c r="E65" s="35" t="s">
        <v>74</v>
      </c>
      <c r="F65" s="280"/>
      <c r="G65" s="289">
        <f>(1000*SQRT(POWER(H63,2)+POWER(I63,2))/6.1)-G64</f>
        <v>365.13256340586224</v>
      </c>
      <c r="H65" s="197">
        <f>H63-H64</f>
        <v>2.2051321426533117</v>
      </c>
      <c r="I65" s="198">
        <f>I63-I64</f>
        <v>0.31352192410277085</v>
      </c>
      <c r="J65" s="280"/>
      <c r="K65" s="289">
        <f>(1000*SQRT(POWER(L63,2)+POWER(M63,2))/6.1)-K64</f>
        <v>375.51278898713497</v>
      </c>
      <c r="L65" s="197">
        <f>L63-L64</f>
        <v>2.2676333927124905</v>
      </c>
      <c r="M65" s="198">
        <f>M63-M64</f>
        <v>0.32375220366496443</v>
      </c>
      <c r="N65" s="280"/>
      <c r="O65" s="289">
        <f>(1000*SQRT(POWER(P63,2)+POWER(Q63,2))/6.1)-O64</f>
        <v>408.72811364675283</v>
      </c>
      <c r="P65" s="197">
        <f>P63-P64</f>
        <v>2.4342000000000006</v>
      </c>
      <c r="Q65" s="198">
        <f>Q63-Q64</f>
        <v>0.36332264836736439</v>
      </c>
      <c r="R65" s="280"/>
      <c r="S65" s="292">
        <f>(1000*SQRT(POWER(T63,2)+POWER(U63,2))/6.1)-S64</f>
        <v>405.32892233056225</v>
      </c>
      <c r="T65" s="179">
        <f>T63-T64</f>
        <v>2.3929</v>
      </c>
      <c r="U65" s="187">
        <f>U63-U64</f>
        <v>0.41579958648656601</v>
      </c>
      <c r="V65" s="280"/>
      <c r="W65" s="289">
        <f>(1000*SQRT(POWER(X63,2)+POWER(Y63,2))/6.1)-W64</f>
        <v>362.94431266162667</v>
      </c>
      <c r="X65" s="197">
        <f>X63-X64</f>
        <v>2.2004999999999999</v>
      </c>
      <c r="Y65" s="198">
        <f>Y63-Y64</f>
        <v>0.1635158856104994</v>
      </c>
      <c r="Z65" s="280"/>
      <c r="AA65" s="289">
        <f>(1000*SQRT(POWER(AB63,2)+POWER(AC63,2))/6.1)-AA64</f>
        <v>293.54241984609803</v>
      </c>
      <c r="AB65" s="197">
        <f>AB63-AB64</f>
        <v>1.7902000000000005</v>
      </c>
      <c r="AC65" s="198">
        <f>AC63-AC64</f>
        <v>2.5680473629299323E-2</v>
      </c>
    </row>
    <row r="66" spans="1:29" ht="20.25" customHeight="1" thickBot="1">
      <c r="A66" s="384"/>
      <c r="B66" s="404" t="s">
        <v>7</v>
      </c>
      <c r="C66" s="404"/>
      <c r="D66" s="404"/>
      <c r="E66" s="36" t="s">
        <v>70</v>
      </c>
      <c r="F66" s="277"/>
      <c r="G66" s="272"/>
      <c r="H66" s="178">
        <f>H60+H63</f>
        <v>12.922000000000001</v>
      </c>
      <c r="I66" s="186">
        <f>I60+I63</f>
        <v>6.3740000000000006</v>
      </c>
      <c r="J66" s="277"/>
      <c r="K66" s="290"/>
      <c r="L66" s="178">
        <f>L60+L63</f>
        <v>12.519</v>
      </c>
      <c r="M66" s="178">
        <f>M60+M63</f>
        <v>6.4889999999999999</v>
      </c>
      <c r="N66" s="277"/>
      <c r="O66" s="290"/>
      <c r="P66" s="178">
        <f>P60+P63</f>
        <v>13.152000000000001</v>
      </c>
      <c r="Q66" s="178">
        <f>Q60+Q63</f>
        <v>6.5280000000000005</v>
      </c>
      <c r="R66" s="277"/>
      <c r="S66" s="290"/>
      <c r="T66" s="178">
        <f>T60+T63</f>
        <v>13.209</v>
      </c>
      <c r="U66" s="178">
        <f>U60+U63</f>
        <v>6.7579999999999991</v>
      </c>
      <c r="V66" s="277"/>
      <c r="W66" s="290"/>
      <c r="X66" s="178">
        <f>X60+X63</f>
        <v>12.211</v>
      </c>
      <c r="Y66" s="178">
        <f>Y60+Y63</f>
        <v>5.625</v>
      </c>
      <c r="Z66" s="277"/>
      <c r="AA66" s="290"/>
      <c r="AB66" s="178">
        <f>AB60+AB63</f>
        <v>10.981999999999999</v>
      </c>
      <c r="AC66" s="178">
        <f>AC60+AC63</f>
        <v>5.0870000000000006</v>
      </c>
    </row>
    <row r="67" spans="1:29" ht="19.5" customHeight="1" thickBot="1">
      <c r="A67" s="384"/>
      <c r="B67" s="408"/>
      <c r="C67" s="408"/>
      <c r="D67" s="408"/>
      <c r="E67" s="18" t="s">
        <v>75</v>
      </c>
      <c r="F67" s="278"/>
      <c r="G67" s="273"/>
      <c r="H67" s="179">
        <f>H66</f>
        <v>12.922000000000001</v>
      </c>
      <c r="I67" s="179">
        <f>I66</f>
        <v>6.3740000000000006</v>
      </c>
      <c r="J67" s="278"/>
      <c r="K67" s="291"/>
      <c r="L67" s="179">
        <f>L66</f>
        <v>12.519</v>
      </c>
      <c r="M67" s="179">
        <f>M66</f>
        <v>6.4889999999999999</v>
      </c>
      <c r="N67" s="278"/>
      <c r="O67" s="291"/>
      <c r="P67" s="179">
        <f>P66</f>
        <v>13.152000000000001</v>
      </c>
      <c r="Q67" s="179">
        <f>Q66</f>
        <v>6.5280000000000005</v>
      </c>
      <c r="R67" s="278"/>
      <c r="S67" s="291"/>
      <c r="T67" s="179">
        <f>T66</f>
        <v>13.209</v>
      </c>
      <c r="U67" s="179">
        <f>U66</f>
        <v>6.7579999999999991</v>
      </c>
      <c r="V67" s="278"/>
      <c r="W67" s="291"/>
      <c r="X67" s="179">
        <f>X66</f>
        <v>12.211</v>
      </c>
      <c r="Y67" s="179">
        <f>Y60+Y63</f>
        <v>5.625</v>
      </c>
      <c r="Z67" s="278"/>
      <c r="AA67" s="291"/>
      <c r="AB67" s="179">
        <f>AB66</f>
        <v>10.981999999999999</v>
      </c>
      <c r="AC67" s="187">
        <f>AC65+AC64+AC62+AC61</f>
        <v>5.0869999999999997</v>
      </c>
    </row>
    <row r="68" spans="1:29" ht="13.8" thickBot="1">
      <c r="A68" s="24"/>
      <c r="B68" s="31"/>
      <c r="C68" s="31"/>
      <c r="D68" s="32"/>
      <c r="E68" s="28"/>
      <c r="F68" s="29"/>
      <c r="G68" s="128"/>
      <c r="H68" s="28"/>
      <c r="I68" s="28"/>
      <c r="J68" s="29"/>
      <c r="K68" s="128"/>
      <c r="L68" s="28"/>
      <c r="M68" s="28"/>
      <c r="N68" s="29"/>
      <c r="O68" s="128"/>
      <c r="P68" s="28"/>
      <c r="Q68" s="28"/>
      <c r="R68" s="29"/>
      <c r="S68" s="128"/>
      <c r="T68" s="28"/>
      <c r="U68" s="28"/>
      <c r="V68" s="29"/>
      <c r="W68" s="128"/>
      <c r="X68" s="28"/>
      <c r="Y68" s="28"/>
      <c r="Z68" s="29"/>
      <c r="AA68" s="128"/>
      <c r="AB68" s="28"/>
      <c r="AC68" s="33"/>
    </row>
    <row r="69" spans="1:29" ht="13.8" thickBot="1">
      <c r="A69" s="383" t="s">
        <v>6</v>
      </c>
      <c r="B69" s="379" t="s">
        <v>8</v>
      </c>
      <c r="C69" s="380"/>
      <c r="D69" s="3" t="s">
        <v>1</v>
      </c>
      <c r="E69" s="6" t="s">
        <v>0</v>
      </c>
      <c r="F69" s="375" t="s">
        <v>146</v>
      </c>
      <c r="G69" s="373"/>
      <c r="H69" s="373"/>
      <c r="I69" s="374"/>
      <c r="J69" s="375" t="s">
        <v>29</v>
      </c>
      <c r="K69" s="373"/>
      <c r="L69" s="373"/>
      <c r="M69" s="374"/>
      <c r="N69" s="375" t="s">
        <v>36</v>
      </c>
      <c r="O69" s="373"/>
      <c r="P69" s="373"/>
      <c r="Q69" s="374"/>
      <c r="R69" s="375" t="s">
        <v>43</v>
      </c>
      <c r="S69" s="373"/>
      <c r="T69" s="373"/>
      <c r="U69" s="374"/>
      <c r="V69" s="375" t="s">
        <v>37</v>
      </c>
      <c r="W69" s="373"/>
      <c r="X69" s="373"/>
      <c r="Y69" s="374"/>
      <c r="Z69" s="375" t="s">
        <v>38</v>
      </c>
      <c r="AA69" s="373"/>
      <c r="AB69" s="373"/>
      <c r="AC69" s="374"/>
    </row>
    <row r="70" spans="1:29" ht="13.8" thickBot="1">
      <c r="A70" s="384"/>
      <c r="B70" s="381" t="s">
        <v>4</v>
      </c>
      <c r="C70" s="382"/>
      <c r="D70" s="4" t="s">
        <v>2</v>
      </c>
      <c r="E70" s="7" t="s">
        <v>3</v>
      </c>
      <c r="F70" s="274" t="s">
        <v>154</v>
      </c>
      <c r="G70" s="286" t="s">
        <v>9</v>
      </c>
      <c r="H70" s="14" t="s">
        <v>10</v>
      </c>
      <c r="I70" s="15" t="s">
        <v>11</v>
      </c>
      <c r="J70" s="274" t="s">
        <v>154</v>
      </c>
      <c r="K70" s="286" t="s">
        <v>9</v>
      </c>
      <c r="L70" s="14" t="s">
        <v>10</v>
      </c>
      <c r="M70" s="15" t="s">
        <v>11</v>
      </c>
      <c r="N70" s="274" t="s">
        <v>154</v>
      </c>
      <c r="O70" s="286" t="s">
        <v>9</v>
      </c>
      <c r="P70" s="14" t="s">
        <v>10</v>
      </c>
      <c r="Q70" s="15" t="s">
        <v>11</v>
      </c>
      <c r="R70" s="274" t="s">
        <v>154</v>
      </c>
      <c r="S70" s="286" t="s">
        <v>9</v>
      </c>
      <c r="T70" s="14" t="s">
        <v>10</v>
      </c>
      <c r="U70" s="15" t="s">
        <v>11</v>
      </c>
      <c r="V70" s="274" t="s">
        <v>154</v>
      </c>
      <c r="W70" s="286" t="s">
        <v>9</v>
      </c>
      <c r="X70" s="14" t="s">
        <v>10</v>
      </c>
      <c r="Y70" s="15" t="s">
        <v>11</v>
      </c>
      <c r="Z70" s="274" t="s">
        <v>154</v>
      </c>
      <c r="AA70" s="286" t="s">
        <v>9</v>
      </c>
      <c r="AB70" s="14" t="s">
        <v>10</v>
      </c>
      <c r="AC70" s="15" t="s">
        <v>11</v>
      </c>
    </row>
    <row r="71" spans="1:29" ht="13.8" thickBot="1">
      <c r="A71" s="384"/>
      <c r="B71" s="386" t="s">
        <v>17</v>
      </c>
      <c r="C71" s="387"/>
      <c r="D71" s="8"/>
      <c r="E71" s="9" t="s">
        <v>16</v>
      </c>
      <c r="F71" s="275" t="s">
        <v>16</v>
      </c>
      <c r="G71" s="287" t="s">
        <v>5</v>
      </c>
      <c r="H71" s="10" t="s">
        <v>14</v>
      </c>
      <c r="I71" s="11" t="s">
        <v>15</v>
      </c>
      <c r="J71" s="275" t="s">
        <v>16</v>
      </c>
      <c r="K71" s="287" t="s">
        <v>5</v>
      </c>
      <c r="L71" s="10" t="s">
        <v>14</v>
      </c>
      <c r="M71" s="11" t="s">
        <v>15</v>
      </c>
      <c r="N71" s="275" t="s">
        <v>16</v>
      </c>
      <c r="O71" s="287" t="s">
        <v>5</v>
      </c>
      <c r="P71" s="10" t="s">
        <v>14</v>
      </c>
      <c r="Q71" s="11" t="s">
        <v>15</v>
      </c>
      <c r="R71" s="275" t="s">
        <v>16</v>
      </c>
      <c r="S71" s="287" t="s">
        <v>5</v>
      </c>
      <c r="T71" s="10" t="s">
        <v>14</v>
      </c>
      <c r="U71" s="13" t="s">
        <v>15</v>
      </c>
      <c r="V71" s="275" t="s">
        <v>16</v>
      </c>
      <c r="W71" s="287" t="s">
        <v>5</v>
      </c>
      <c r="X71" s="10" t="s">
        <v>14</v>
      </c>
      <c r="Y71" s="11" t="s">
        <v>15</v>
      </c>
      <c r="Z71" s="275" t="s">
        <v>16</v>
      </c>
      <c r="AA71" s="287" t="s">
        <v>5</v>
      </c>
      <c r="AB71" s="10" t="s">
        <v>14</v>
      </c>
      <c r="AC71" s="11" t="s">
        <v>15</v>
      </c>
    </row>
    <row r="72" spans="1:29" ht="13.8" thickBot="1">
      <c r="A72" s="384"/>
      <c r="B72" s="388" t="s">
        <v>76</v>
      </c>
      <c r="C72" s="389"/>
      <c r="D72" s="394"/>
      <c r="E72" s="34" t="s">
        <v>70</v>
      </c>
      <c r="F72" s="16"/>
      <c r="G72" s="131">
        <f>(G74+G73)/18.33</f>
        <v>74.590433616212167</v>
      </c>
      <c r="H72" s="213">
        <v>6.8739999999999997</v>
      </c>
      <c r="I72" s="214">
        <v>4.7229999999999999</v>
      </c>
      <c r="J72" s="16"/>
      <c r="K72" s="131">
        <f>(K74+K73)/18.33</f>
        <v>64.132911021721839</v>
      </c>
      <c r="L72" s="213">
        <v>6.3550000000000004</v>
      </c>
      <c r="M72" s="214">
        <v>3.3220000000000001</v>
      </c>
      <c r="N72" s="16"/>
      <c r="O72" s="131">
        <f>(O74+O73)/18.33</f>
        <v>81.300767982777899</v>
      </c>
      <c r="P72" s="213">
        <v>7.5460000000000003</v>
      </c>
      <c r="Q72" s="237">
        <v>5.069</v>
      </c>
      <c r="R72" s="16"/>
      <c r="S72" s="131">
        <f>(S74+S73)/18.33</f>
        <v>83.579650261847675</v>
      </c>
      <c r="T72" s="213">
        <v>7.8140000000000001</v>
      </c>
      <c r="U72" s="237">
        <v>5.1260000000000003</v>
      </c>
      <c r="V72" s="16"/>
      <c r="W72" s="131">
        <f>(W74+W73)/18.33</f>
        <v>85.019749677263547</v>
      </c>
      <c r="X72" s="213">
        <v>7.8140000000000001</v>
      </c>
      <c r="Y72" s="237">
        <v>5.4139999999999997</v>
      </c>
      <c r="Z72" s="16"/>
      <c r="AA72" s="131">
        <f>(AA74+AA73)/18.33</f>
        <v>80.641539239470831</v>
      </c>
      <c r="AB72" s="213">
        <v>7.5839999999999996</v>
      </c>
      <c r="AC72" s="237">
        <v>4.8769999999999998</v>
      </c>
    </row>
    <row r="73" spans="1:29" ht="13.8" thickBot="1">
      <c r="A73" s="384"/>
      <c r="B73" s="390"/>
      <c r="C73" s="391"/>
      <c r="D73" s="395"/>
      <c r="E73" s="35" t="s">
        <v>71</v>
      </c>
      <c r="F73" s="279">
        <v>6.04</v>
      </c>
      <c r="G73" s="127">
        <v>790</v>
      </c>
      <c r="H73" s="172">
        <f>G73*6.1/1000</f>
        <v>4.819</v>
      </c>
      <c r="I73" s="183">
        <f>I72*G73/(G73+G74)</f>
        <v>2.7289742643360544</v>
      </c>
      <c r="J73" s="279">
        <v>6.09</v>
      </c>
      <c r="K73" s="127">
        <v>643</v>
      </c>
      <c r="L73" s="172">
        <f>K73*6.1/1000</f>
        <v>3.9222999999999999</v>
      </c>
      <c r="M73" s="183">
        <f>M72*K73/(K73+K74)</f>
        <v>1.817051275594314</v>
      </c>
      <c r="N73" s="279">
        <v>6.03</v>
      </c>
      <c r="O73" s="127">
        <v>854</v>
      </c>
      <c r="P73" s="172">
        <f>O73*6.1/1000</f>
        <v>5.2093999999999996</v>
      </c>
      <c r="Q73" s="183">
        <f>Q72*O73/(O73+O74)</f>
        <v>2.9048455694579776</v>
      </c>
      <c r="R73" s="279">
        <v>6.13</v>
      </c>
      <c r="S73" s="127">
        <v>848</v>
      </c>
      <c r="T73" s="215">
        <f>S73*6.1/1000</f>
        <v>5.1727999999999996</v>
      </c>
      <c r="U73" s="183">
        <f>U72*S73/(S73+S74)</f>
        <v>2.83734038528375</v>
      </c>
      <c r="V73" s="279">
        <v>6.1</v>
      </c>
      <c r="W73" s="127">
        <v>883</v>
      </c>
      <c r="X73" s="172">
        <f>X72*W73/(W73+W74)</f>
        <v>4.4274312240354741</v>
      </c>
      <c r="Y73" s="183">
        <f>Y72*W73/(W73+W74)</f>
        <v>3.06758544240185</v>
      </c>
      <c r="Z73" s="279">
        <v>6.04</v>
      </c>
      <c r="AA73" s="127">
        <v>867</v>
      </c>
      <c r="AB73" s="172">
        <f>AB72*AA73/(AA73+AA74)</f>
        <v>4.4483212950979176</v>
      </c>
      <c r="AC73" s="183">
        <f>AC72*AA73/(AA73+AA74)</f>
        <v>2.8605568243924768</v>
      </c>
    </row>
    <row r="74" spans="1:29" ht="13.8" thickBot="1">
      <c r="A74" s="384"/>
      <c r="B74" s="392"/>
      <c r="C74" s="393"/>
      <c r="D74" s="396"/>
      <c r="E74" s="35" t="s">
        <v>72</v>
      </c>
      <c r="F74" s="279"/>
      <c r="G74" s="131">
        <f>(1000*SQRT(POWER(H72,2)+POWER(I72,2))/6.1)-G73</f>
        <v>577.24264818516895</v>
      </c>
      <c r="H74" s="172">
        <f>H72-H73</f>
        <v>2.0549999999999997</v>
      </c>
      <c r="I74" s="183">
        <f>I72-I73</f>
        <v>1.9940257356639455</v>
      </c>
      <c r="J74" s="279"/>
      <c r="K74" s="131">
        <f>(1000*SQRT(POWER(L72,2)+POWER(M72,2))/6.1)-K73</f>
        <v>532.55625902816109</v>
      </c>
      <c r="L74" s="172">
        <f>L72-L73</f>
        <v>2.4327000000000005</v>
      </c>
      <c r="M74" s="183">
        <f>M72-M73</f>
        <v>1.5049487244056861</v>
      </c>
      <c r="N74" s="279"/>
      <c r="O74" s="131">
        <f>(1000*SQRT(POWER(P72,2)+POWER(Q72,2))/6.1)-O73</f>
        <v>636.24307712431869</v>
      </c>
      <c r="P74" s="172">
        <f>P72-P73</f>
        <v>2.3366000000000007</v>
      </c>
      <c r="Q74" s="183">
        <f>Q72-Q73</f>
        <v>2.1641544305420224</v>
      </c>
      <c r="R74" s="279"/>
      <c r="S74" s="131">
        <f>(1000*SQRT(POWER(T72,2)+POWER(U72,2))/6.1)-S73</f>
        <v>684.01498929966783</v>
      </c>
      <c r="T74" s="215">
        <f>T72-T73</f>
        <v>2.6412000000000004</v>
      </c>
      <c r="U74" s="183">
        <f>U72-U73</f>
        <v>2.2886596147162503</v>
      </c>
      <c r="V74" s="279"/>
      <c r="W74" s="131">
        <f>(1000*SQRT(POWER(X72,2)+POWER(Y72,2))/6.1)-W73</f>
        <v>675.41201158424064</v>
      </c>
      <c r="X74" s="172">
        <f>X72-X73</f>
        <v>3.386568775964526</v>
      </c>
      <c r="Y74" s="183">
        <f>Y72-Y73</f>
        <v>2.3464145575981497</v>
      </c>
      <c r="Z74" s="279"/>
      <c r="AA74" s="131">
        <f>(1000*SQRT(POWER(AB72,2)+POWER(AC72,2))/6.1)-AA73</f>
        <v>611.15941425950018</v>
      </c>
      <c r="AB74" s="172">
        <f>AB72-AB73</f>
        <v>3.135678704902082</v>
      </c>
      <c r="AC74" s="183">
        <f>AC72-AC73</f>
        <v>2.016443175607523</v>
      </c>
    </row>
    <row r="75" spans="1:29" ht="13.8" thickBot="1">
      <c r="A75" s="384"/>
      <c r="B75" s="397" t="s">
        <v>77</v>
      </c>
      <c r="C75" s="398"/>
      <c r="D75" s="401"/>
      <c r="E75" s="34" t="s">
        <v>70</v>
      </c>
      <c r="F75" s="285"/>
      <c r="G75" s="131">
        <f>(G77+G76)/18.33</f>
        <v>36.231728186146967</v>
      </c>
      <c r="H75" s="238">
        <v>4.0510000000000002</v>
      </c>
      <c r="I75" s="214">
        <v>3.7999999999999999E-2</v>
      </c>
      <c r="J75" s="285"/>
      <c r="K75" s="131">
        <f>(K77+K76)/18.33</f>
        <v>32.455975602121406</v>
      </c>
      <c r="L75" s="213">
        <v>3.629</v>
      </c>
      <c r="M75" s="237">
        <v>0</v>
      </c>
      <c r="N75" s="285"/>
      <c r="O75" s="131">
        <f>(O77+O76)/18.33</f>
        <v>43.285265306716447</v>
      </c>
      <c r="P75" s="213">
        <v>4.8380000000000001</v>
      </c>
      <c r="Q75" s="237">
        <v>0.13400000000000001</v>
      </c>
      <c r="R75" s="285"/>
      <c r="S75" s="131">
        <f>(S77+S76)/18.33</f>
        <v>48.788119546726854</v>
      </c>
      <c r="T75" s="213">
        <v>5.4530000000000003</v>
      </c>
      <c r="U75" s="237">
        <v>0.153</v>
      </c>
      <c r="V75" s="285"/>
      <c r="W75" s="131">
        <f>(W77+W76)/18.33</f>
        <v>45.937019010952021</v>
      </c>
      <c r="X75" s="213">
        <v>5.1260000000000003</v>
      </c>
      <c r="Y75" s="237">
        <v>0.32600000000000001</v>
      </c>
      <c r="Z75" s="285"/>
      <c r="AA75" s="131">
        <f>(AA77+AA76)/18.33</f>
        <v>46.773950746903623</v>
      </c>
      <c r="AB75" s="213">
        <v>5.2220000000000004</v>
      </c>
      <c r="AC75" s="237">
        <v>0.28799999999999998</v>
      </c>
    </row>
    <row r="76" spans="1:29" ht="13.8" thickBot="1">
      <c r="A76" s="384"/>
      <c r="B76" s="390"/>
      <c r="C76" s="391"/>
      <c r="D76" s="402"/>
      <c r="E76" s="35" t="s">
        <v>73</v>
      </c>
      <c r="F76" s="279">
        <v>6.13</v>
      </c>
      <c r="G76" s="127">
        <v>374</v>
      </c>
      <c r="H76" s="172">
        <f>G76*6.1/1000</f>
        <v>2.2814000000000001</v>
      </c>
      <c r="I76" s="183">
        <f>I75*G76/(G76+G77)</f>
        <v>2.1399502863959443E-2</v>
      </c>
      <c r="J76" s="279">
        <v>6.18</v>
      </c>
      <c r="K76" s="127">
        <v>346</v>
      </c>
      <c r="L76" s="172">
        <f>K76*6.1/1000</f>
        <v>2.1105999999999998</v>
      </c>
      <c r="M76" s="183">
        <f>M75*K76/(K76+K77)</f>
        <v>0</v>
      </c>
      <c r="N76" s="279">
        <v>6.02</v>
      </c>
      <c r="O76" s="127">
        <v>437</v>
      </c>
      <c r="P76" s="172">
        <f>O76*6.1/1000</f>
        <v>2.6656999999999997</v>
      </c>
      <c r="Q76" s="183">
        <f>Q75*O76/(O76+O77)</f>
        <v>7.3804643467930267E-2</v>
      </c>
      <c r="R76" s="279">
        <v>6.08</v>
      </c>
      <c r="S76" s="127">
        <v>491</v>
      </c>
      <c r="T76" s="172">
        <f>S76*6.1/1000</f>
        <v>2.9950999999999999</v>
      </c>
      <c r="U76" s="183">
        <f>U75*S76/(S76+S77)</f>
        <v>8.4003306068471464E-2</v>
      </c>
      <c r="V76" s="279">
        <v>6.08</v>
      </c>
      <c r="W76" s="127">
        <v>450</v>
      </c>
      <c r="X76" s="172">
        <f>W76*6.1/1000</f>
        <v>2.7450000000000001</v>
      </c>
      <c r="Y76" s="183">
        <f>Y75*W76/(W76+W77)</f>
        <v>0.17422274006317581</v>
      </c>
      <c r="Z76" s="279">
        <v>6.1</v>
      </c>
      <c r="AA76" s="127">
        <v>518</v>
      </c>
      <c r="AB76" s="215">
        <f>AB75*AA76/(AA77+AA76)</f>
        <v>3.1550054098954319</v>
      </c>
      <c r="AC76" s="183">
        <f>AC75*AA76/(AA76+AA77)</f>
        <v>0.17400259633280052</v>
      </c>
    </row>
    <row r="77" spans="1:29" ht="13.8" thickBot="1">
      <c r="A77" s="384"/>
      <c r="B77" s="399"/>
      <c r="C77" s="400"/>
      <c r="D77" s="403"/>
      <c r="E77" s="35" t="s">
        <v>74</v>
      </c>
      <c r="F77" s="280"/>
      <c r="G77" s="289">
        <f>(1000*SQRT(POWER(H75,2)+POWER(I75,2))/6.1)-G76</f>
        <v>290.1275776520738</v>
      </c>
      <c r="H77" s="197">
        <f>H75-H76</f>
        <v>1.7696000000000001</v>
      </c>
      <c r="I77" s="198">
        <f>I75-I76</f>
        <v>1.6600497136040556E-2</v>
      </c>
      <c r="J77" s="280"/>
      <c r="K77" s="292">
        <f>(1000*SQRT(POWER(L75,2)+POWER(M75,2))/6.1)-K76</f>
        <v>248.91803278688531</v>
      </c>
      <c r="L77" s="179">
        <f>L75-L76</f>
        <v>1.5184000000000002</v>
      </c>
      <c r="M77" s="187">
        <f>M75-M76</f>
        <v>0</v>
      </c>
      <c r="N77" s="280"/>
      <c r="O77" s="289">
        <f>(1000*SQRT(POWER(P75,2)+POWER(Q75,2))/6.1)-O76</f>
        <v>356.41891307211233</v>
      </c>
      <c r="P77" s="197">
        <f>P75-P76</f>
        <v>2.1723000000000003</v>
      </c>
      <c r="Q77" s="198">
        <f>Q75-Q76</f>
        <v>6.0195356532069741E-2</v>
      </c>
      <c r="R77" s="280"/>
      <c r="S77" s="289">
        <f>(1000*SQRT(POWER(T75,2)+POWER(U75,2))/6.1)-S76</f>
        <v>403.28623129150321</v>
      </c>
      <c r="T77" s="197">
        <f>T75-T76</f>
        <v>2.4579000000000004</v>
      </c>
      <c r="U77" s="198">
        <f>U75-U76</f>
        <v>6.8996693931528533E-2</v>
      </c>
      <c r="V77" s="280"/>
      <c r="W77" s="289">
        <f>(1000*SQRT(POWER(X75,2)+POWER(Y75,2))/6.1)-W76</f>
        <v>392.02555847075052</v>
      </c>
      <c r="X77" s="197">
        <f>X75-X76</f>
        <v>2.3810000000000002</v>
      </c>
      <c r="Y77" s="198">
        <f>Y75-Y76</f>
        <v>0.1517772599368242</v>
      </c>
      <c r="Z77" s="280"/>
      <c r="AA77" s="292">
        <f>(1000*SQRT(POWER(AB75,2)+POWER(AC75,2))/6.1)-AA76</f>
        <v>339.36651719074337</v>
      </c>
      <c r="AB77" s="235">
        <f>AB75-AB76</f>
        <v>2.0669945901045685</v>
      </c>
      <c r="AC77" s="187">
        <f>AC75-AC76</f>
        <v>0.11399740366719946</v>
      </c>
    </row>
    <row r="78" spans="1:29" ht="16.5" customHeight="1" thickBot="1">
      <c r="A78" s="384"/>
      <c r="B78" s="404" t="s">
        <v>7</v>
      </c>
      <c r="C78" s="404"/>
      <c r="D78" s="404"/>
      <c r="E78" s="36" t="s">
        <v>70</v>
      </c>
      <c r="F78" s="277"/>
      <c r="G78" s="272"/>
      <c r="H78" s="178">
        <f>H72+H75</f>
        <v>10.925000000000001</v>
      </c>
      <c r="I78" s="186">
        <f>I72+I75</f>
        <v>4.7610000000000001</v>
      </c>
      <c r="J78" s="277"/>
      <c r="K78" s="290"/>
      <c r="L78" s="178">
        <f>L72+L75</f>
        <v>9.984</v>
      </c>
      <c r="M78" s="186">
        <f>M72+M75</f>
        <v>3.3220000000000001</v>
      </c>
      <c r="N78" s="277"/>
      <c r="O78" s="290"/>
      <c r="P78" s="178">
        <f>P72+P75</f>
        <v>12.384</v>
      </c>
      <c r="Q78" s="186">
        <f>Q72+Q75</f>
        <v>5.2030000000000003</v>
      </c>
      <c r="R78" s="277"/>
      <c r="S78" s="290"/>
      <c r="T78" s="178">
        <f>T72+T75</f>
        <v>13.266999999999999</v>
      </c>
      <c r="U78" s="186">
        <f>U72+U75</f>
        <v>5.2789999999999999</v>
      </c>
      <c r="V78" s="277"/>
      <c r="W78" s="290"/>
      <c r="X78" s="178">
        <f>X72+X75</f>
        <v>12.940000000000001</v>
      </c>
      <c r="Y78" s="186">
        <f>Y72+Y75</f>
        <v>5.7399999999999993</v>
      </c>
      <c r="Z78" s="277"/>
      <c r="AA78" s="290"/>
      <c r="AB78" s="178">
        <f>AB72+AB75</f>
        <v>12.806000000000001</v>
      </c>
      <c r="AC78" s="186">
        <f>AC72+AC75</f>
        <v>5.165</v>
      </c>
    </row>
    <row r="79" spans="1:29" ht="20.25" customHeight="1" thickBot="1">
      <c r="A79" s="385"/>
      <c r="B79" s="405"/>
      <c r="C79" s="405"/>
      <c r="D79" s="405"/>
      <c r="E79" s="18" t="s">
        <v>75</v>
      </c>
      <c r="F79" s="278"/>
      <c r="G79" s="293"/>
      <c r="H79" s="197">
        <f>H78</f>
        <v>10.925000000000001</v>
      </c>
      <c r="I79" s="197">
        <f>I73+I74+I76+I77</f>
        <v>4.7609999999999992</v>
      </c>
      <c r="J79" s="278"/>
      <c r="K79" s="294"/>
      <c r="L79" s="197">
        <f>L78</f>
        <v>9.984</v>
      </c>
      <c r="M79" s="197">
        <f>M73+M74+M76+M77</f>
        <v>3.3220000000000001</v>
      </c>
      <c r="N79" s="278"/>
      <c r="O79" s="294"/>
      <c r="P79" s="197">
        <f>P78</f>
        <v>12.384</v>
      </c>
      <c r="Q79" s="197">
        <f>Q73+Q74+Q76+Q77</f>
        <v>5.2030000000000003</v>
      </c>
      <c r="R79" s="278"/>
      <c r="S79" s="294"/>
      <c r="T79" s="197">
        <f>T78</f>
        <v>13.266999999999999</v>
      </c>
      <c r="U79" s="197">
        <f>U73+U74+U76+U77</f>
        <v>5.2789999999999999</v>
      </c>
      <c r="V79" s="278"/>
      <c r="W79" s="294"/>
      <c r="X79" s="197">
        <f>X78</f>
        <v>12.940000000000001</v>
      </c>
      <c r="Y79" s="197">
        <f>Y73+Y74+Y76+Y77</f>
        <v>5.7399999999999993</v>
      </c>
      <c r="Z79" s="278"/>
      <c r="AA79" s="294"/>
      <c r="AB79" s="197">
        <f>AB78</f>
        <v>12.806000000000001</v>
      </c>
      <c r="AC79" s="198">
        <f>AC73+AC74+AC76+AC77</f>
        <v>5.165</v>
      </c>
    </row>
    <row r="80" spans="1:29" ht="13.8" thickBot="1">
      <c r="A80" s="25"/>
      <c r="B80" s="26"/>
      <c r="C80" s="26"/>
      <c r="D80" s="26"/>
      <c r="E80" s="27"/>
      <c r="F80" s="281"/>
      <c r="G80" s="128"/>
      <c r="H80" s="29"/>
      <c r="I80" s="29"/>
      <c r="J80" s="29"/>
      <c r="K80" s="128"/>
      <c r="L80" s="29"/>
      <c r="M80" s="29"/>
      <c r="N80" s="29"/>
      <c r="O80" s="128"/>
      <c r="P80" s="29"/>
      <c r="Q80" s="29"/>
      <c r="R80" s="29"/>
      <c r="S80" s="128"/>
      <c r="T80" s="29"/>
      <c r="U80" s="29"/>
      <c r="V80" s="29"/>
      <c r="W80" s="128"/>
      <c r="X80" s="29"/>
      <c r="Y80" s="29"/>
      <c r="Z80" s="29"/>
      <c r="AA80" s="128"/>
      <c r="AB80" s="29"/>
      <c r="AC80" s="30"/>
    </row>
    <row r="81" spans="1:29" ht="13.8" thickBot="1">
      <c r="A81" s="409" t="s">
        <v>6</v>
      </c>
      <c r="B81" s="410" t="s">
        <v>8</v>
      </c>
      <c r="C81" s="411"/>
      <c r="D81" s="4" t="s">
        <v>1</v>
      </c>
      <c r="E81" s="7" t="s">
        <v>0</v>
      </c>
      <c r="F81" s="375" t="s">
        <v>39</v>
      </c>
      <c r="G81" s="373"/>
      <c r="H81" s="373"/>
      <c r="I81" s="374"/>
      <c r="J81" s="375" t="s">
        <v>147</v>
      </c>
      <c r="K81" s="373"/>
      <c r="L81" s="373"/>
      <c r="M81" s="374"/>
      <c r="N81" s="375" t="s">
        <v>148</v>
      </c>
      <c r="O81" s="373"/>
      <c r="P81" s="373"/>
      <c r="Q81" s="374"/>
      <c r="R81" s="375" t="s">
        <v>40</v>
      </c>
      <c r="S81" s="373"/>
      <c r="T81" s="373"/>
      <c r="U81" s="374"/>
      <c r="V81" s="375" t="s">
        <v>41</v>
      </c>
      <c r="W81" s="373"/>
      <c r="X81" s="373"/>
      <c r="Y81" s="374"/>
      <c r="Z81" s="375" t="s">
        <v>149</v>
      </c>
      <c r="AA81" s="373"/>
      <c r="AB81" s="373"/>
      <c r="AC81" s="374"/>
    </row>
    <row r="82" spans="1:29" ht="13.8" thickBot="1">
      <c r="A82" s="384"/>
      <c r="B82" s="381" t="s">
        <v>4</v>
      </c>
      <c r="C82" s="382"/>
      <c r="D82" s="4" t="s">
        <v>2</v>
      </c>
      <c r="E82" s="7" t="s">
        <v>3</v>
      </c>
      <c r="F82" s="274" t="s">
        <v>154</v>
      </c>
      <c r="G82" s="288" t="s">
        <v>9</v>
      </c>
      <c r="H82" s="14" t="s">
        <v>10</v>
      </c>
      <c r="I82" s="15" t="s">
        <v>11</v>
      </c>
      <c r="J82" s="274" t="s">
        <v>154</v>
      </c>
      <c r="K82" s="286" t="s">
        <v>9</v>
      </c>
      <c r="L82" s="14" t="s">
        <v>10</v>
      </c>
      <c r="M82" s="15" t="s">
        <v>11</v>
      </c>
      <c r="N82" s="274" t="s">
        <v>154</v>
      </c>
      <c r="O82" s="286" t="s">
        <v>9</v>
      </c>
      <c r="P82" s="14" t="s">
        <v>10</v>
      </c>
      <c r="Q82" s="15" t="s">
        <v>11</v>
      </c>
      <c r="R82" s="274" t="s">
        <v>154</v>
      </c>
      <c r="S82" s="286" t="s">
        <v>9</v>
      </c>
      <c r="T82" s="14" t="s">
        <v>10</v>
      </c>
      <c r="U82" s="15" t="s">
        <v>11</v>
      </c>
      <c r="V82" s="274" t="s">
        <v>154</v>
      </c>
      <c r="W82" s="286" t="s">
        <v>9</v>
      </c>
      <c r="X82" s="14" t="s">
        <v>10</v>
      </c>
      <c r="Y82" s="15" t="s">
        <v>11</v>
      </c>
      <c r="Z82" s="274" t="s">
        <v>154</v>
      </c>
      <c r="AA82" s="288" t="s">
        <v>9</v>
      </c>
      <c r="AB82" s="14" t="s">
        <v>10</v>
      </c>
      <c r="AC82" s="15" t="s">
        <v>11</v>
      </c>
    </row>
    <row r="83" spans="1:29" ht="13.8" thickBot="1">
      <c r="A83" s="384"/>
      <c r="B83" s="386" t="s">
        <v>17</v>
      </c>
      <c r="C83" s="387"/>
      <c r="D83" s="8"/>
      <c r="E83" s="9" t="s">
        <v>16</v>
      </c>
      <c r="F83" s="275" t="s">
        <v>16</v>
      </c>
      <c r="G83" s="129" t="s">
        <v>5</v>
      </c>
      <c r="H83" s="10" t="s">
        <v>14</v>
      </c>
      <c r="I83" s="11" t="s">
        <v>15</v>
      </c>
      <c r="J83" s="275" t="s">
        <v>16</v>
      </c>
      <c r="K83" s="287" t="s">
        <v>5</v>
      </c>
      <c r="L83" s="10" t="s">
        <v>14</v>
      </c>
      <c r="M83" s="13" t="s">
        <v>15</v>
      </c>
      <c r="N83" s="275" t="s">
        <v>16</v>
      </c>
      <c r="O83" s="287" t="s">
        <v>5</v>
      </c>
      <c r="P83" s="10" t="s">
        <v>14</v>
      </c>
      <c r="Q83" s="11" t="s">
        <v>15</v>
      </c>
      <c r="R83" s="275" t="s">
        <v>16</v>
      </c>
      <c r="S83" s="287" t="s">
        <v>5</v>
      </c>
      <c r="T83" s="10" t="s">
        <v>14</v>
      </c>
      <c r="U83" s="11" t="s">
        <v>15</v>
      </c>
      <c r="V83" s="275" t="s">
        <v>16</v>
      </c>
      <c r="W83" s="287" t="s">
        <v>5</v>
      </c>
      <c r="X83" s="10" t="s">
        <v>14</v>
      </c>
      <c r="Y83" s="11" t="s">
        <v>15</v>
      </c>
      <c r="Z83" s="275" t="s">
        <v>16</v>
      </c>
      <c r="AA83" s="129" t="s">
        <v>5</v>
      </c>
      <c r="AB83" s="10" t="s">
        <v>14</v>
      </c>
      <c r="AC83" s="11" t="s">
        <v>15</v>
      </c>
    </row>
    <row r="84" spans="1:29" ht="13.8" thickBot="1">
      <c r="A84" s="384"/>
      <c r="B84" s="388" t="s">
        <v>76</v>
      </c>
      <c r="C84" s="389"/>
      <c r="D84" s="394"/>
      <c r="E84" s="34" t="s">
        <v>70</v>
      </c>
      <c r="F84" s="16"/>
      <c r="G84" s="131">
        <f>(G86+G85)/18.33</f>
        <v>80.877355229284916</v>
      </c>
      <c r="H84" s="238">
        <v>7.45</v>
      </c>
      <c r="I84" s="237">
        <v>5.1260000000000003</v>
      </c>
      <c r="J84" s="16"/>
      <c r="K84" s="131">
        <f>(K86+K85)/18.33</f>
        <v>89.231199202337436</v>
      </c>
      <c r="L84" s="238">
        <v>8.16</v>
      </c>
      <c r="M84" s="237">
        <v>5.7409999999999997</v>
      </c>
      <c r="N84" s="16"/>
      <c r="O84" s="131">
        <f>(O86+O85)/18.33</f>
        <v>83.493429274974659</v>
      </c>
      <c r="P84" s="238">
        <v>7.45</v>
      </c>
      <c r="Q84" s="237">
        <v>5.6260000000000003</v>
      </c>
      <c r="R84" s="16"/>
      <c r="S84" s="131">
        <f>(S86+S85)/18.33</f>
        <v>89.4366003816709</v>
      </c>
      <c r="T84" s="238">
        <v>8.0640000000000001</v>
      </c>
      <c r="U84" s="237">
        <v>5.9139999999999997</v>
      </c>
      <c r="V84" s="16"/>
      <c r="W84" s="131">
        <f>(W86+W85)/18.33</f>
        <v>94.044125629323759</v>
      </c>
      <c r="X84" s="238">
        <v>8.6020000000000003</v>
      </c>
      <c r="Y84" s="237">
        <v>6.048</v>
      </c>
      <c r="Z84" s="16"/>
      <c r="AA84" s="131">
        <f>(AA86+AA85)/18.33</f>
        <v>93.09884139910308</v>
      </c>
      <c r="AB84" s="238">
        <v>8.4860000000000007</v>
      </c>
      <c r="AC84" s="237">
        <v>6.0289999999999999</v>
      </c>
    </row>
    <row r="85" spans="1:29" ht="13.8" thickBot="1">
      <c r="A85" s="384"/>
      <c r="B85" s="390"/>
      <c r="C85" s="391"/>
      <c r="D85" s="395"/>
      <c r="E85" s="35" t="s">
        <v>71</v>
      </c>
      <c r="F85" s="279">
        <v>6.03</v>
      </c>
      <c r="G85" s="127">
        <v>861</v>
      </c>
      <c r="H85" s="172">
        <f>H84*G85/(G85+G86)</f>
        <v>4.3268318538054711</v>
      </c>
      <c r="I85" s="183">
        <f>I84*G85/(G86+G85)</f>
        <v>2.9770926285378319</v>
      </c>
      <c r="J85" s="279">
        <v>6.1</v>
      </c>
      <c r="K85" s="127">
        <v>910</v>
      </c>
      <c r="L85" s="172">
        <f>L84*K85/(K85+K86)</f>
        <v>4.539963450004957</v>
      </c>
      <c r="M85" s="183">
        <f>M84*K85/(K85+K86)</f>
        <v>3.1941090890292223</v>
      </c>
      <c r="N85" s="279">
        <v>6.12</v>
      </c>
      <c r="O85" s="127">
        <v>855</v>
      </c>
      <c r="P85" s="172">
        <f>P84*O85/(O85+O86)</f>
        <v>4.1620531659870945</v>
      </c>
      <c r="Q85" s="183">
        <f>Q84*O85/(O85+O86)</f>
        <v>3.1430484713883753</v>
      </c>
      <c r="R85" s="279">
        <v>6.12</v>
      </c>
      <c r="S85" s="127">
        <v>954</v>
      </c>
      <c r="T85" s="172">
        <f>T84*S85/(S85+S86)</f>
        <v>4.6926822264835995</v>
      </c>
      <c r="U85" s="183">
        <f>U84*S85/(S85+S86)</f>
        <v>3.4415330713571435</v>
      </c>
      <c r="V85" s="279">
        <v>6.12</v>
      </c>
      <c r="W85" s="127">
        <v>977</v>
      </c>
      <c r="X85" s="172">
        <f>X84*W85/(W85+W86)</f>
        <v>4.8752833743781343</v>
      </c>
      <c r="Y85" s="183">
        <f>Y84*W85/(W85+W86)</f>
        <v>3.427774220906644</v>
      </c>
      <c r="Z85" s="279">
        <v>6.1</v>
      </c>
      <c r="AA85" s="127">
        <v>977</v>
      </c>
      <c r="AB85" s="172">
        <f>AB84*AA85/(AA85+AA86)</f>
        <v>4.8583729478106203</v>
      </c>
      <c r="AC85" s="183">
        <f>AC84*AA85/(AA85+AA86)</f>
        <v>3.4517005069938991</v>
      </c>
    </row>
    <row r="86" spans="1:29" ht="13.8" thickBot="1">
      <c r="A86" s="384"/>
      <c r="B86" s="392"/>
      <c r="C86" s="393"/>
      <c r="D86" s="396"/>
      <c r="E86" s="35" t="s">
        <v>72</v>
      </c>
      <c r="F86" s="279"/>
      <c r="G86" s="131">
        <f>(1000*SQRT(POWER(H84,2)+POWER(I84,2))/6.1)-G85</f>
        <v>621.48192135279237</v>
      </c>
      <c r="H86" s="172">
        <f>H84-H85</f>
        <v>3.1231681461945291</v>
      </c>
      <c r="I86" s="183">
        <f>I84-I85</f>
        <v>2.1489073714621685</v>
      </c>
      <c r="J86" s="279"/>
      <c r="K86" s="131">
        <f>(1000*SQRT(POWER(L84,2)+POWER(M84,2))/6.1)-K85</f>
        <v>725.60788137884515</v>
      </c>
      <c r="L86" s="172">
        <f>L84-L85</f>
        <v>3.6200365499950431</v>
      </c>
      <c r="M86" s="183">
        <f>M84-M85</f>
        <v>2.5468909109707774</v>
      </c>
      <c r="N86" s="279"/>
      <c r="O86" s="131">
        <f>(1000*SQRT(POWER(P84,2)+POWER(Q84,2))/6.1)-O85</f>
        <v>675.43455861028542</v>
      </c>
      <c r="P86" s="172">
        <f>P84-P85</f>
        <v>3.2879468340129057</v>
      </c>
      <c r="Q86" s="183">
        <f>Q84-Q85</f>
        <v>2.482951528611625</v>
      </c>
      <c r="R86" s="279"/>
      <c r="S86" s="131">
        <f>(1000*SQRT(POWER(T84,2)+POWER(U84,2))/6.1)-S85</f>
        <v>685.37288499602755</v>
      </c>
      <c r="T86" s="172">
        <f>T84-T85</f>
        <v>3.3713177735164006</v>
      </c>
      <c r="U86" s="183">
        <f>U84-U85</f>
        <v>2.4724669286428562</v>
      </c>
      <c r="V86" s="279"/>
      <c r="W86" s="131">
        <f>(1000*SQRT(POWER(X84,2)+POWER(Y84,2))/6.1)-W85</f>
        <v>746.82882278550437</v>
      </c>
      <c r="X86" s="172">
        <f>X84-X85</f>
        <v>3.726716625621866</v>
      </c>
      <c r="Y86" s="183">
        <f>Y84-Y85</f>
        <v>2.6202257790933561</v>
      </c>
      <c r="Z86" s="279"/>
      <c r="AA86" s="131">
        <f>(1000*SQRT(POWER(AB84,2)+POWER(AC84,2))/6.1)-AA85</f>
        <v>729.50176284555937</v>
      </c>
      <c r="AB86" s="172">
        <f>AB84-AB85</f>
        <v>3.6276270521893803</v>
      </c>
      <c r="AC86" s="183">
        <f>AC84-AC85</f>
        <v>2.5772994930061008</v>
      </c>
    </row>
    <row r="87" spans="1:29" ht="13.8" thickBot="1">
      <c r="A87" s="384"/>
      <c r="B87" s="397" t="s">
        <v>77</v>
      </c>
      <c r="C87" s="398"/>
      <c r="D87" s="401"/>
      <c r="E87" s="34" t="s">
        <v>70</v>
      </c>
      <c r="F87" s="285"/>
      <c r="G87" s="131">
        <f>(G89+G88)/18.33</f>
        <v>46.04495553659514</v>
      </c>
      <c r="H87" s="238">
        <v>5.1260000000000003</v>
      </c>
      <c r="I87" s="237">
        <v>0.48</v>
      </c>
      <c r="J87" s="285"/>
      <c r="K87" s="131">
        <f>(K89+K88)/18.33</f>
        <v>49.686134687181053</v>
      </c>
      <c r="L87" s="238">
        <v>5.51</v>
      </c>
      <c r="M87" s="237">
        <v>0.71</v>
      </c>
      <c r="N87" s="285"/>
      <c r="O87" s="131">
        <f>(O89+O88)/18.33</f>
        <v>45.217089989427265</v>
      </c>
      <c r="P87" s="238">
        <v>5.0110000000000001</v>
      </c>
      <c r="Q87" s="237">
        <v>0.67200000000000004</v>
      </c>
      <c r="R87" s="285"/>
      <c r="S87" s="131">
        <f>(S89+S88)/18.33</f>
        <v>48.969207961029198</v>
      </c>
      <c r="T87" s="238">
        <v>5.4340000000000002</v>
      </c>
      <c r="U87" s="237">
        <v>0.67200000000000004</v>
      </c>
      <c r="V87" s="285"/>
      <c r="W87" s="131">
        <f>(W89+W88)/18.33</f>
        <v>50.614570092260124</v>
      </c>
      <c r="X87" s="238">
        <v>5.6449999999999996</v>
      </c>
      <c r="Y87" s="237">
        <v>0.40300000000000002</v>
      </c>
      <c r="Z87" s="285"/>
      <c r="AA87" s="131">
        <f>(AA89+AA88)/18.33</f>
        <v>52.798677933204488</v>
      </c>
      <c r="AB87" s="238">
        <v>5.8559999999999999</v>
      </c>
      <c r="AC87" s="237">
        <v>0.748</v>
      </c>
    </row>
    <row r="88" spans="1:29" ht="13.8" thickBot="1">
      <c r="A88" s="384"/>
      <c r="B88" s="390"/>
      <c r="C88" s="391"/>
      <c r="D88" s="402"/>
      <c r="E88" s="35" t="s">
        <v>73</v>
      </c>
      <c r="F88" s="279">
        <v>6.08</v>
      </c>
      <c r="G88" s="127">
        <v>500</v>
      </c>
      <c r="H88" s="172">
        <f>H87*G88/(G88+G89)</f>
        <v>3.0367153399250695</v>
      </c>
      <c r="I88" s="183">
        <f>I87*G88/(G88+G89)</f>
        <v>0.28435883011393548</v>
      </c>
      <c r="J88" s="279">
        <v>6.05</v>
      </c>
      <c r="K88" s="127">
        <v>519</v>
      </c>
      <c r="L88" s="172">
        <f>L87*K88/(K88+K89)</f>
        <v>3.1399394944024221</v>
      </c>
      <c r="M88" s="183">
        <f>M87*K88/(K88+K89)</f>
        <v>0.4046020038159201</v>
      </c>
      <c r="N88" s="279">
        <v>6.07</v>
      </c>
      <c r="O88" s="127">
        <v>482</v>
      </c>
      <c r="P88" s="172">
        <f>P87*O88/(O89+O88)</f>
        <v>2.9141128553291957</v>
      </c>
      <c r="Q88" s="183">
        <f>Q87*O88/(O88+O89)</f>
        <v>0.39079701432472946</v>
      </c>
      <c r="R88" s="279">
        <v>6.11</v>
      </c>
      <c r="S88" s="127">
        <v>488</v>
      </c>
      <c r="T88" s="172">
        <f>T87*S88/(S89+S88)</f>
        <v>2.9542953535460601</v>
      </c>
      <c r="U88" s="183">
        <f>U87*S88/(S88+S89)</f>
        <v>0.36534532160157396</v>
      </c>
      <c r="V88" s="279">
        <v>6.12</v>
      </c>
      <c r="W88" s="127">
        <v>512</v>
      </c>
      <c r="X88" s="172">
        <f>X87*W88/(W89+W88)</f>
        <v>3.1152714131075152</v>
      </c>
      <c r="Y88" s="183">
        <f>Y87*W88/(W88+W89)</f>
        <v>0.22240113011201573</v>
      </c>
      <c r="Z88" s="279">
        <v>6.08</v>
      </c>
      <c r="AA88" s="127">
        <v>564</v>
      </c>
      <c r="AB88" s="172">
        <f>AB87*AA88/(AA89+AA88)</f>
        <v>3.4126728629941576</v>
      </c>
      <c r="AC88" s="183">
        <f>AC87*AA88/(AA88+AA89)</f>
        <v>0.4359083506693357</v>
      </c>
    </row>
    <row r="89" spans="1:29" ht="13.8" thickBot="1">
      <c r="A89" s="384"/>
      <c r="B89" s="399"/>
      <c r="C89" s="400"/>
      <c r="D89" s="403"/>
      <c r="E89" s="35" t="s">
        <v>74</v>
      </c>
      <c r="F89" s="280"/>
      <c r="G89" s="289">
        <f>(1000*SQRT(POWER(H87,2)+POWER(I87,2))/6.1)-G88</f>
        <v>344.00403498578885</v>
      </c>
      <c r="H89" s="197">
        <f>H87-H88</f>
        <v>2.0892846600749309</v>
      </c>
      <c r="I89" s="198">
        <f>I87-I88</f>
        <v>0.1956411698860645</v>
      </c>
      <c r="J89" s="280"/>
      <c r="K89" s="289">
        <f>(1000*SQRT(POWER(L87,2)+POWER(M87,2))/6.1)-K88</f>
        <v>391.74684881602855</v>
      </c>
      <c r="L89" s="197">
        <f>L87-L88</f>
        <v>2.3700605055975776</v>
      </c>
      <c r="M89" s="198">
        <f>M87-M88</f>
        <v>0.30539799618407987</v>
      </c>
      <c r="N89" s="280"/>
      <c r="O89" s="289">
        <f>(1000*SQRT(POWER(P87,2)+POWER(Q87,2))/6.1)-O88</f>
        <v>346.82925950620165</v>
      </c>
      <c r="P89" s="197">
        <f>P87-P88</f>
        <v>2.0968871446708044</v>
      </c>
      <c r="Q89" s="198">
        <f>Q87-Q88</f>
        <v>0.28120298567527058</v>
      </c>
      <c r="R89" s="280"/>
      <c r="S89" s="292">
        <f>(1000*SQRT(POWER(T87,2)+POWER(U87,2))/6.1)-S88</f>
        <v>409.60558192566509</v>
      </c>
      <c r="T89" s="179">
        <f>T87-T88</f>
        <v>2.4797046464539401</v>
      </c>
      <c r="U89" s="187">
        <f>U87-U88</f>
        <v>0.30665467839842608</v>
      </c>
      <c r="V89" s="280"/>
      <c r="W89" s="289">
        <f>(1000*SQRT(POWER(X87,2)+POWER(Y87,2))/6.1)-W88</f>
        <v>415.76506979112798</v>
      </c>
      <c r="X89" s="197">
        <f>X87-X88</f>
        <v>2.5297285868924844</v>
      </c>
      <c r="Y89" s="198">
        <f>Y87-Y88</f>
        <v>0.18059886988798429</v>
      </c>
      <c r="Z89" s="280"/>
      <c r="AA89" s="289">
        <f>(1000*SQRT(POWER(AB87,2)+POWER(AC87,2))/6.1)-AA88</f>
        <v>403.79976651563811</v>
      </c>
      <c r="AB89" s="197">
        <f>AB87-AB88</f>
        <v>2.4433271370058423</v>
      </c>
      <c r="AC89" s="198">
        <f>AC87-AC88</f>
        <v>0.3120916493306643</v>
      </c>
    </row>
    <row r="90" spans="1:29" ht="18" customHeight="1" thickBot="1">
      <c r="A90" s="384"/>
      <c r="B90" s="404" t="s">
        <v>7</v>
      </c>
      <c r="C90" s="404"/>
      <c r="D90" s="404"/>
      <c r="E90" s="36" t="s">
        <v>70</v>
      </c>
      <c r="F90" s="277"/>
      <c r="G90" s="272"/>
      <c r="H90" s="178">
        <f>H84+H87</f>
        <v>12.576000000000001</v>
      </c>
      <c r="I90" s="186">
        <f>I84+I87</f>
        <v>5.6059999999999999</v>
      </c>
      <c r="J90" s="277"/>
      <c r="K90" s="290"/>
      <c r="L90" s="178">
        <f>L84+L87</f>
        <v>13.67</v>
      </c>
      <c r="M90" s="186">
        <f>M84+M87</f>
        <v>6.4509999999999996</v>
      </c>
      <c r="N90" s="277"/>
      <c r="O90" s="290"/>
      <c r="P90" s="178">
        <f>P84+P87</f>
        <v>12.461</v>
      </c>
      <c r="Q90" s="186">
        <f>Q84+Q87</f>
        <v>6.298</v>
      </c>
      <c r="R90" s="277"/>
      <c r="S90" s="290"/>
      <c r="T90" s="178">
        <f>T84+T87</f>
        <v>13.498000000000001</v>
      </c>
      <c r="U90" s="186">
        <f>U84+U87</f>
        <v>6.5859999999999994</v>
      </c>
      <c r="V90" s="277"/>
      <c r="W90" s="290"/>
      <c r="X90" s="178">
        <f>X84+X87</f>
        <v>14.247</v>
      </c>
      <c r="Y90" s="186">
        <f>Y84+Y87</f>
        <v>6.4510000000000005</v>
      </c>
      <c r="Z90" s="277"/>
      <c r="AA90" s="290"/>
      <c r="AB90" s="178">
        <f>AB84+AB87</f>
        <v>14.342000000000001</v>
      </c>
      <c r="AC90" s="178">
        <f>AC84+AC87</f>
        <v>6.7770000000000001</v>
      </c>
    </row>
    <row r="91" spans="1:29" ht="18" customHeight="1" thickBot="1">
      <c r="A91" s="384"/>
      <c r="B91" s="408"/>
      <c r="C91" s="408"/>
      <c r="D91" s="408"/>
      <c r="E91" s="18" t="s">
        <v>75</v>
      </c>
      <c r="F91" s="278"/>
      <c r="G91" s="273"/>
      <c r="H91" s="179">
        <f>H90</f>
        <v>12.576000000000001</v>
      </c>
      <c r="I91" s="179">
        <f>I85+I86+I88+I89</f>
        <v>5.6059999999999999</v>
      </c>
      <c r="J91" s="278"/>
      <c r="K91" s="291"/>
      <c r="L91" s="179">
        <f>L90</f>
        <v>13.67</v>
      </c>
      <c r="M91" s="179">
        <f>M85+M86+M88+M89</f>
        <v>6.4509999999999996</v>
      </c>
      <c r="N91" s="278"/>
      <c r="O91" s="291"/>
      <c r="P91" s="179">
        <f>P90</f>
        <v>12.461</v>
      </c>
      <c r="Q91" s="179">
        <f>Q85+Q86+Q88+Q89</f>
        <v>6.2980000000000009</v>
      </c>
      <c r="R91" s="278"/>
      <c r="S91" s="291"/>
      <c r="T91" s="179">
        <f>T90</f>
        <v>13.498000000000001</v>
      </c>
      <c r="U91" s="179">
        <f>U85+U86+U88+U89</f>
        <v>6.5860000000000003</v>
      </c>
      <c r="V91" s="278"/>
      <c r="W91" s="291"/>
      <c r="X91" s="179">
        <f>X90</f>
        <v>14.247</v>
      </c>
      <c r="Y91" s="179">
        <f>Y85+Y86+Y88+Y89</f>
        <v>6.4510000000000005</v>
      </c>
      <c r="Z91" s="278"/>
      <c r="AA91" s="291"/>
      <c r="AB91" s="179">
        <f>AB90</f>
        <v>14.342000000000001</v>
      </c>
      <c r="AC91" s="187">
        <f>AC90</f>
        <v>6.7770000000000001</v>
      </c>
    </row>
    <row r="92" spans="1:29" ht="13.8" thickBot="1">
      <c r="A92" s="24"/>
      <c r="B92" s="31"/>
      <c r="C92" s="31"/>
      <c r="D92" s="32"/>
      <c r="E92" s="28"/>
      <c r="F92" s="29"/>
      <c r="G92" s="128"/>
      <c r="H92" s="28"/>
      <c r="I92" s="28"/>
      <c r="J92" s="29"/>
      <c r="K92" s="128"/>
      <c r="L92" s="28"/>
      <c r="M92" s="28"/>
      <c r="N92" s="29"/>
      <c r="O92" s="128"/>
      <c r="P92" s="28"/>
      <c r="Q92" s="28"/>
      <c r="R92" s="29"/>
      <c r="S92" s="128"/>
      <c r="T92" s="28"/>
      <c r="U92" s="28"/>
      <c r="V92" s="29"/>
      <c r="W92" s="128"/>
      <c r="X92" s="28"/>
      <c r="Y92" s="28"/>
      <c r="Z92" s="29"/>
      <c r="AA92" s="128"/>
      <c r="AB92" s="28"/>
      <c r="AC92" s="33"/>
    </row>
    <row r="93" spans="1:29" ht="13.8" thickBot="1">
      <c r="A93" s="383" t="s">
        <v>6</v>
      </c>
      <c r="B93" s="379" t="s">
        <v>8</v>
      </c>
      <c r="C93" s="380"/>
      <c r="D93" s="3" t="s">
        <v>1</v>
      </c>
      <c r="E93" s="6" t="s">
        <v>0</v>
      </c>
      <c r="F93" s="375" t="s">
        <v>150</v>
      </c>
      <c r="G93" s="373"/>
      <c r="H93" s="373"/>
      <c r="I93" s="374"/>
      <c r="J93" s="375" t="s">
        <v>42</v>
      </c>
      <c r="K93" s="373"/>
      <c r="L93" s="373"/>
      <c r="M93" s="374"/>
      <c r="N93" s="375" t="s">
        <v>30</v>
      </c>
      <c r="O93" s="373"/>
      <c r="P93" s="373"/>
      <c r="Q93" s="374"/>
      <c r="R93" s="375" t="s">
        <v>151</v>
      </c>
      <c r="S93" s="373"/>
      <c r="T93" s="373"/>
      <c r="U93" s="374"/>
      <c r="V93" s="375" t="s">
        <v>152</v>
      </c>
      <c r="W93" s="373"/>
      <c r="X93" s="373"/>
      <c r="Y93" s="374"/>
      <c r="Z93" s="375" t="s">
        <v>153</v>
      </c>
      <c r="AA93" s="373"/>
      <c r="AB93" s="373"/>
      <c r="AC93" s="374"/>
    </row>
    <row r="94" spans="1:29" ht="13.8" thickBot="1">
      <c r="A94" s="384"/>
      <c r="B94" s="381" t="s">
        <v>4</v>
      </c>
      <c r="C94" s="382"/>
      <c r="D94" s="4" t="s">
        <v>2</v>
      </c>
      <c r="E94" s="7" t="s">
        <v>3</v>
      </c>
      <c r="F94" s="274" t="s">
        <v>154</v>
      </c>
      <c r="G94" s="288" t="s">
        <v>9</v>
      </c>
      <c r="H94" s="14" t="s">
        <v>10</v>
      </c>
      <c r="I94" s="15" t="s">
        <v>11</v>
      </c>
      <c r="J94" s="274" t="s">
        <v>154</v>
      </c>
      <c r="K94" s="288" t="s">
        <v>9</v>
      </c>
      <c r="L94" s="14" t="s">
        <v>10</v>
      </c>
      <c r="M94" s="15" t="s">
        <v>11</v>
      </c>
      <c r="N94" s="274" t="s">
        <v>154</v>
      </c>
      <c r="O94" s="288" t="s">
        <v>9</v>
      </c>
      <c r="P94" s="14" t="s">
        <v>10</v>
      </c>
      <c r="Q94" s="15" t="s">
        <v>11</v>
      </c>
      <c r="R94" s="274" t="s">
        <v>154</v>
      </c>
      <c r="S94" s="288" t="s">
        <v>9</v>
      </c>
      <c r="T94" s="14" t="s">
        <v>10</v>
      </c>
      <c r="U94" s="15" t="s">
        <v>11</v>
      </c>
      <c r="V94" s="274" t="s">
        <v>154</v>
      </c>
      <c r="W94" s="288" t="s">
        <v>9</v>
      </c>
      <c r="X94" s="14" t="s">
        <v>10</v>
      </c>
      <c r="Y94" s="15" t="s">
        <v>11</v>
      </c>
      <c r="Z94" s="274" t="s">
        <v>154</v>
      </c>
      <c r="AA94" s="288" t="s">
        <v>9</v>
      </c>
      <c r="AB94" s="14" t="s">
        <v>10</v>
      </c>
      <c r="AC94" s="15" t="s">
        <v>11</v>
      </c>
    </row>
    <row r="95" spans="1:29" ht="13.8" thickBot="1">
      <c r="A95" s="384"/>
      <c r="B95" s="386" t="s">
        <v>17</v>
      </c>
      <c r="C95" s="387"/>
      <c r="D95" s="8"/>
      <c r="E95" s="9" t="s">
        <v>16</v>
      </c>
      <c r="F95" s="275" t="s">
        <v>16</v>
      </c>
      <c r="G95" s="129" t="s">
        <v>5</v>
      </c>
      <c r="H95" s="10" t="s">
        <v>14</v>
      </c>
      <c r="I95" s="11" t="s">
        <v>15</v>
      </c>
      <c r="J95" s="275" t="s">
        <v>16</v>
      </c>
      <c r="K95" s="129" t="s">
        <v>5</v>
      </c>
      <c r="L95" s="10" t="s">
        <v>14</v>
      </c>
      <c r="M95" s="11" t="s">
        <v>15</v>
      </c>
      <c r="N95" s="275" t="s">
        <v>16</v>
      </c>
      <c r="O95" s="129" t="s">
        <v>5</v>
      </c>
      <c r="P95" s="10" t="s">
        <v>14</v>
      </c>
      <c r="Q95" s="11" t="s">
        <v>15</v>
      </c>
      <c r="R95" s="275" t="s">
        <v>16</v>
      </c>
      <c r="S95" s="129" t="s">
        <v>5</v>
      </c>
      <c r="T95" s="10" t="s">
        <v>14</v>
      </c>
      <c r="U95" s="13" t="s">
        <v>15</v>
      </c>
      <c r="V95" s="275" t="s">
        <v>16</v>
      </c>
      <c r="W95" s="129" t="s">
        <v>5</v>
      </c>
      <c r="X95" s="10" t="s">
        <v>14</v>
      </c>
      <c r="Y95" s="11" t="s">
        <v>15</v>
      </c>
      <c r="Z95" s="275" t="s">
        <v>16</v>
      </c>
      <c r="AA95" s="129" t="s">
        <v>5</v>
      </c>
      <c r="AB95" s="10" t="s">
        <v>14</v>
      </c>
      <c r="AC95" s="11" t="s">
        <v>15</v>
      </c>
    </row>
    <row r="96" spans="1:29" ht="13.8" thickBot="1">
      <c r="A96" s="384"/>
      <c r="B96" s="388" t="s">
        <v>76</v>
      </c>
      <c r="C96" s="389"/>
      <c r="D96" s="394"/>
      <c r="E96" s="34" t="s">
        <v>70</v>
      </c>
      <c r="F96" s="16"/>
      <c r="G96" s="131">
        <f>(G98+G97)/18.33</f>
        <v>89.664077144729191</v>
      </c>
      <c r="H96" s="238">
        <v>8.1790000000000003</v>
      </c>
      <c r="I96" s="237">
        <v>5.798</v>
      </c>
      <c r="J96" s="16"/>
      <c r="K96" s="131">
        <f>(K98+K97)/18.33</f>
        <v>68.34934858375729</v>
      </c>
      <c r="L96" s="238">
        <v>6.2779999999999996</v>
      </c>
      <c r="M96" s="237">
        <v>4.3579999999999997</v>
      </c>
      <c r="N96" s="16"/>
      <c r="O96" s="131">
        <f>(O98+O97)/18.33</f>
        <v>79.769045936415978</v>
      </c>
      <c r="P96" s="238">
        <v>7.258</v>
      </c>
      <c r="Q96" s="237">
        <v>5.1840000000000002</v>
      </c>
      <c r="R96" s="16"/>
      <c r="S96" s="131">
        <f>(S98+S97)/18.33</f>
        <v>85.443225574243741</v>
      </c>
      <c r="T96" s="238">
        <v>7.6219999999999999</v>
      </c>
      <c r="U96" s="237">
        <v>5.76</v>
      </c>
      <c r="V96" s="16"/>
      <c r="W96" s="131">
        <f>(W98+W97)/18.33</f>
        <v>87.73313287889259</v>
      </c>
      <c r="X96" s="238">
        <v>7.968</v>
      </c>
      <c r="Y96" s="237">
        <v>5.7220000000000004</v>
      </c>
      <c r="Z96" s="16"/>
      <c r="AA96" s="131">
        <f>(AA98+AA97)/18.33</f>
        <v>83.31955469061721</v>
      </c>
      <c r="AB96" s="238">
        <v>7.5259999999999998</v>
      </c>
      <c r="AC96" s="237">
        <v>5.4909999999999997</v>
      </c>
    </row>
    <row r="97" spans="1:29" ht="13.8" thickBot="1">
      <c r="A97" s="384"/>
      <c r="B97" s="390"/>
      <c r="C97" s="391"/>
      <c r="D97" s="395"/>
      <c r="E97" s="35" t="s">
        <v>71</v>
      </c>
      <c r="F97" s="279">
        <v>6.13</v>
      </c>
      <c r="G97" s="127">
        <v>907</v>
      </c>
      <c r="H97" s="172">
        <f>H96*G97/(G97+G98)</f>
        <v>4.5136361525500721</v>
      </c>
      <c r="I97" s="183">
        <f>I96*G97/(G97+G98)</f>
        <v>3.1996652906816627</v>
      </c>
      <c r="J97" s="279">
        <v>6.13</v>
      </c>
      <c r="K97" s="127">
        <v>677</v>
      </c>
      <c r="L97" s="172">
        <f>L96*K97/(K97+K98)</f>
        <v>3.3924474988398439</v>
      </c>
      <c r="M97" s="183">
        <f>M96*K97/(K97+K98)</f>
        <v>2.3549356801440013</v>
      </c>
      <c r="N97" s="279">
        <v>6.06</v>
      </c>
      <c r="O97" s="127">
        <v>846</v>
      </c>
      <c r="P97" s="172">
        <f>P96*O97/(O97+O98)</f>
        <v>4.1994311383845826</v>
      </c>
      <c r="Q97" s="183">
        <f>Q96*O97/(O97+O98)</f>
        <v>2.9994283578652072</v>
      </c>
      <c r="R97" s="279">
        <v>6.08</v>
      </c>
      <c r="S97" s="127">
        <v>907</v>
      </c>
      <c r="T97" s="172">
        <f>T96*S97/(S97+S98)</f>
        <v>4.4140386485963115</v>
      </c>
      <c r="U97" s="183">
        <f>U96*S97/(S97+S98)</f>
        <v>3.335720626596006</v>
      </c>
      <c r="V97" s="279">
        <v>6.02</v>
      </c>
      <c r="W97" s="127">
        <v>962</v>
      </c>
      <c r="X97" s="172">
        <f>X96*W97/(W97+W98)</f>
        <v>4.7664857013770625</v>
      </c>
      <c r="Y97" s="183">
        <f>Y96*W97/(W97+W98)</f>
        <v>3.4229205802308673</v>
      </c>
      <c r="Z97" s="279">
        <v>6.09</v>
      </c>
      <c r="AA97" s="127">
        <v>846</v>
      </c>
      <c r="AB97" s="172">
        <f>AB96*AA97/(AA97+AA98)</f>
        <v>4.1689354611128575</v>
      </c>
      <c r="AC97" s="183">
        <f>AC96*AA97/(AA97+AA98)</f>
        <v>3.0416721521353569</v>
      </c>
    </row>
    <row r="98" spans="1:29" ht="13.8" thickBot="1">
      <c r="A98" s="384"/>
      <c r="B98" s="392"/>
      <c r="C98" s="393"/>
      <c r="D98" s="396"/>
      <c r="E98" s="35" t="s">
        <v>72</v>
      </c>
      <c r="F98" s="279"/>
      <c r="G98" s="131">
        <f>(1000*SQRT(POWER(H96,2)+POWER(I96,2))/6.1)-G97</f>
        <v>736.54253406288581</v>
      </c>
      <c r="H98" s="172">
        <f>H96-H97</f>
        <v>3.6653638474499282</v>
      </c>
      <c r="I98" s="183">
        <f>I96-I97</f>
        <v>2.5983347093183373</v>
      </c>
      <c r="J98" s="279"/>
      <c r="K98" s="131">
        <f>(1000*SQRT(POWER(L96,2)+POWER(M96,2))/6.1)-K97</f>
        <v>575.84355954027114</v>
      </c>
      <c r="L98" s="172">
        <f>L96-L97</f>
        <v>2.8855525011601557</v>
      </c>
      <c r="M98" s="183">
        <f>M96-M97</f>
        <v>2.0030643198559983</v>
      </c>
      <c r="N98" s="279"/>
      <c r="O98" s="131">
        <f>(1000*SQRT(POWER(P96,2)+POWER(Q96,2))/6.1)-O97</f>
        <v>616.16661201450484</v>
      </c>
      <c r="P98" s="172">
        <f>P96-P97</f>
        <v>3.0585688616154174</v>
      </c>
      <c r="Q98" s="183">
        <f>Q96-Q97</f>
        <v>2.1845716421347929</v>
      </c>
      <c r="R98" s="279"/>
      <c r="S98" s="131">
        <f>(1000*SQRT(POWER(T96,2)+POWER(U96,2))/6.1)-S97</f>
        <v>659.1743247758875</v>
      </c>
      <c r="T98" s="172">
        <f>T96-T97</f>
        <v>3.2079613514036884</v>
      </c>
      <c r="U98" s="183">
        <f>U96-U97</f>
        <v>2.4242793734039938</v>
      </c>
      <c r="V98" s="279"/>
      <c r="W98" s="131">
        <f>(1000*SQRT(POWER(X96,2)+POWER(Y96,2))/6.1)-W97</f>
        <v>646.14832567010103</v>
      </c>
      <c r="X98" s="172">
        <f>X96-X97</f>
        <v>3.2015142986229375</v>
      </c>
      <c r="Y98" s="183">
        <f>Y96-Y97</f>
        <v>2.2990794197691331</v>
      </c>
      <c r="Z98" s="279"/>
      <c r="AA98" s="131">
        <f>(1000*SQRT(POWER(AB96,2)+POWER(AC96,2))/6.1)-AA97</f>
        <v>681.24743747901334</v>
      </c>
      <c r="AB98" s="172">
        <f>AB96-AB97</f>
        <v>3.3570645388871423</v>
      </c>
      <c r="AC98" s="183">
        <f>AC96-AC97</f>
        <v>2.4493278478646427</v>
      </c>
    </row>
    <row r="99" spans="1:29" ht="13.8" thickBot="1">
      <c r="A99" s="384"/>
      <c r="B99" s="397" t="s">
        <v>77</v>
      </c>
      <c r="C99" s="398"/>
      <c r="D99" s="401"/>
      <c r="E99" s="34" t="s">
        <v>70</v>
      </c>
      <c r="F99" s="285"/>
      <c r="G99" s="131">
        <f>(G101+G100)/18.33</f>
        <v>52.376742296767674</v>
      </c>
      <c r="H99" s="238">
        <v>5.798</v>
      </c>
      <c r="I99" s="237">
        <v>0.82499999999999996</v>
      </c>
      <c r="J99" s="285"/>
      <c r="K99" s="131">
        <f>(K101+K100)/18.33</f>
        <v>34.173128348224274</v>
      </c>
      <c r="L99" s="238">
        <v>3.8210000000000002</v>
      </c>
      <c r="M99" s="237">
        <v>0</v>
      </c>
      <c r="N99" s="285"/>
      <c r="O99" s="131">
        <f>(O101+O100)/18.33</f>
        <v>43.990848318161255</v>
      </c>
      <c r="P99" s="238">
        <v>4.915</v>
      </c>
      <c r="Q99" s="237">
        <v>0.192</v>
      </c>
      <c r="R99" s="285"/>
      <c r="S99" s="131">
        <f>(S101+S100)/18.33</f>
        <v>45.505864318012996</v>
      </c>
      <c r="T99" s="238">
        <v>5.069</v>
      </c>
      <c r="U99" s="237">
        <v>0.441</v>
      </c>
      <c r="V99" s="285"/>
      <c r="W99" s="131">
        <f>(W101+W100)/18.33</f>
        <v>50.496214125988146</v>
      </c>
      <c r="X99" s="238">
        <v>5.6059999999999999</v>
      </c>
      <c r="Y99" s="237">
        <v>0.67200000000000004</v>
      </c>
      <c r="Z99" s="285"/>
      <c r="AA99" s="131">
        <f>(AA101+AA100)/18.33</f>
        <v>48.32931555541024</v>
      </c>
      <c r="AB99" s="238">
        <v>5.3570000000000002</v>
      </c>
      <c r="AC99" s="237">
        <v>0.71</v>
      </c>
    </row>
    <row r="100" spans="1:29" ht="13.8" thickBot="1">
      <c r="A100" s="384"/>
      <c r="B100" s="390"/>
      <c r="C100" s="391"/>
      <c r="D100" s="402"/>
      <c r="E100" s="35" t="s">
        <v>73</v>
      </c>
      <c r="F100" s="279">
        <v>6.09</v>
      </c>
      <c r="G100" s="127">
        <v>529</v>
      </c>
      <c r="H100" s="172">
        <f>H99*G100/(G101+G100)</f>
        <v>3.194720990207724</v>
      </c>
      <c r="I100" s="183">
        <f>I99*G100/(G100+G101)</f>
        <v>0.45457827128688721</v>
      </c>
      <c r="J100" s="279">
        <v>6.1</v>
      </c>
      <c r="K100" s="127">
        <v>333</v>
      </c>
      <c r="L100" s="172">
        <f>L99*K100/(K101+K100)</f>
        <v>2.0312999999999999</v>
      </c>
      <c r="M100" s="183">
        <f>M99*K100/(K100+K101)</f>
        <v>0</v>
      </c>
      <c r="N100" s="279">
        <v>6.03</v>
      </c>
      <c r="O100" s="127">
        <v>486</v>
      </c>
      <c r="P100" s="172">
        <f>P99*O100/(O101+O100)</f>
        <v>2.9623405911894669</v>
      </c>
      <c r="Q100" s="183">
        <f>Q99*O100/(O100+O101)</f>
        <v>0.11572113804850001</v>
      </c>
      <c r="R100" s="279">
        <v>6.01</v>
      </c>
      <c r="S100" s="127">
        <v>496</v>
      </c>
      <c r="T100" s="172">
        <f>T99*S100/(S101+S100)</f>
        <v>3.0142143645000448</v>
      </c>
      <c r="U100" s="183">
        <f>U99*S100/(S100+S101)</f>
        <v>0.26223486580085215</v>
      </c>
      <c r="V100" s="279">
        <v>6.05</v>
      </c>
      <c r="W100" s="127">
        <v>546</v>
      </c>
      <c r="X100" s="172">
        <f>X99*W100/(W101+W100)</f>
        <v>3.3069258147931593</v>
      </c>
      <c r="Y100" s="183">
        <f>Y99*W100/(W101+W100)</f>
        <v>0.39640637665733208</v>
      </c>
      <c r="Z100" s="279">
        <v>6.12</v>
      </c>
      <c r="AA100" s="127">
        <v>518</v>
      </c>
      <c r="AB100" s="172">
        <f>AB99*AA100/(AA101+AA100)</f>
        <v>3.1324077982904255</v>
      </c>
      <c r="AC100" s="183">
        <f>AC99*AA100/(AA100+AA101)</f>
        <v>0.41515951778723204</v>
      </c>
    </row>
    <row r="101" spans="1:29" ht="13.8" thickBot="1">
      <c r="A101" s="384"/>
      <c r="B101" s="399"/>
      <c r="C101" s="400"/>
      <c r="D101" s="403"/>
      <c r="E101" s="35" t="s">
        <v>74</v>
      </c>
      <c r="F101" s="280"/>
      <c r="G101" s="289">
        <f>(1000*SQRT(POWER(H99,2)+POWER(I99,2))/6.1)-G100</f>
        <v>431.06568629975141</v>
      </c>
      <c r="H101" s="197">
        <f>H99-H100</f>
        <v>2.603279009792276</v>
      </c>
      <c r="I101" s="198">
        <f>I99-I100</f>
        <v>0.37042172871311274</v>
      </c>
      <c r="J101" s="280"/>
      <c r="K101" s="292">
        <f>(1000*SQRT(POWER(L99,2)+POWER(M99,2))/6.1)-K100</f>
        <v>293.39344262295083</v>
      </c>
      <c r="L101" s="179">
        <f>L99-L100</f>
        <v>1.7897000000000003</v>
      </c>
      <c r="M101" s="187">
        <f>M99-M100</f>
        <v>0</v>
      </c>
      <c r="N101" s="280"/>
      <c r="O101" s="289">
        <f>(1000*SQRT(POWER(P99,2)+POWER(Q99,2))/6.1)-O100</f>
        <v>320.35224967189572</v>
      </c>
      <c r="P101" s="197">
        <f>P99-P100</f>
        <v>1.9526594088105331</v>
      </c>
      <c r="Q101" s="198">
        <f>Q99-Q100</f>
        <v>7.6278861951499993E-2</v>
      </c>
      <c r="R101" s="280"/>
      <c r="S101" s="289">
        <f>(1000*SQRT(POWER(T99,2)+POWER(U99,2))/6.1)-S100</f>
        <v>338.12249294917819</v>
      </c>
      <c r="T101" s="197">
        <f>T99-T100</f>
        <v>2.0547856354999552</v>
      </c>
      <c r="U101" s="198">
        <f>U99-U100</f>
        <v>0.17876513419914786</v>
      </c>
      <c r="V101" s="280"/>
      <c r="W101" s="289">
        <f>(1000*SQRT(POWER(X99,2)+POWER(Y99,2))/6.1)-W100</f>
        <v>379.59560492936259</v>
      </c>
      <c r="X101" s="197">
        <f>X99-X100</f>
        <v>2.2990741852068406</v>
      </c>
      <c r="Y101" s="198">
        <f>Y99-Y100</f>
        <v>0.27559362334266796</v>
      </c>
      <c r="Z101" s="280"/>
      <c r="AA101" s="292">
        <f>(1000*SQRT(POWER(AB99,2)+POWER(AC99,2))/6.1)-AA100</f>
        <v>367.8763541306696</v>
      </c>
      <c r="AB101" s="179">
        <f>AB99-AB100</f>
        <v>2.2245922017095747</v>
      </c>
      <c r="AC101" s="187">
        <f>AC99-AC100</f>
        <v>0.29484048221276793</v>
      </c>
    </row>
    <row r="102" spans="1:29" ht="19.5" customHeight="1" thickBot="1">
      <c r="A102" s="384"/>
      <c r="B102" s="404" t="s">
        <v>7</v>
      </c>
      <c r="C102" s="404"/>
      <c r="D102" s="404"/>
      <c r="E102" s="36" t="s">
        <v>70</v>
      </c>
      <c r="F102" s="277"/>
      <c r="G102" s="265"/>
      <c r="H102" s="178">
        <f>H96+H99</f>
        <v>13.977</v>
      </c>
      <c r="I102" s="178">
        <f>I96+I99</f>
        <v>6.6230000000000002</v>
      </c>
      <c r="J102" s="277"/>
      <c r="K102" s="290"/>
      <c r="L102" s="178">
        <f>L96+L99</f>
        <v>10.099</v>
      </c>
      <c r="M102" s="186">
        <f>M96+M99</f>
        <v>4.3579999999999997</v>
      </c>
      <c r="N102" s="277"/>
      <c r="O102" s="290"/>
      <c r="P102" s="178">
        <f>P96+P99</f>
        <v>12.173</v>
      </c>
      <c r="Q102" s="186">
        <f>Q96+Q99</f>
        <v>5.3760000000000003</v>
      </c>
      <c r="R102" s="277"/>
      <c r="S102" s="290"/>
      <c r="T102" s="178">
        <f>T96+T99</f>
        <v>12.690999999999999</v>
      </c>
      <c r="U102" s="186">
        <f>U96+U99</f>
        <v>6.2009999999999996</v>
      </c>
      <c r="V102" s="277"/>
      <c r="W102" s="290"/>
      <c r="X102" s="178">
        <f>X96+X99</f>
        <v>13.574</v>
      </c>
      <c r="Y102" s="186">
        <f>Y96+Y99</f>
        <v>6.3940000000000001</v>
      </c>
      <c r="Z102" s="277"/>
      <c r="AA102" s="290"/>
      <c r="AB102" s="178">
        <f>AB96+AB99</f>
        <v>12.882999999999999</v>
      </c>
      <c r="AC102" s="186">
        <f>AC96+AC99</f>
        <v>6.2009999999999996</v>
      </c>
    </row>
    <row r="103" spans="1:29" ht="19.5" customHeight="1" thickBot="1">
      <c r="A103" s="384"/>
      <c r="B103" s="408"/>
      <c r="C103" s="408"/>
      <c r="D103" s="408"/>
      <c r="E103" s="18" t="s">
        <v>75</v>
      </c>
      <c r="F103" s="278"/>
      <c r="G103" s="266"/>
      <c r="H103" s="179">
        <f>H102</f>
        <v>13.977</v>
      </c>
      <c r="I103" s="179">
        <f>I97+I98+I100+I101</f>
        <v>6.6229999999999993</v>
      </c>
      <c r="J103" s="278"/>
      <c r="K103" s="291"/>
      <c r="L103" s="179">
        <f>L102</f>
        <v>10.099</v>
      </c>
      <c r="M103" s="179">
        <f>M97+M98+M100+M101</f>
        <v>4.3579999999999997</v>
      </c>
      <c r="N103" s="278"/>
      <c r="O103" s="291"/>
      <c r="P103" s="179">
        <f>P102</f>
        <v>12.173</v>
      </c>
      <c r="Q103" s="179">
        <f>Q97+Q98+Q100+Q101</f>
        <v>5.3760000000000003</v>
      </c>
      <c r="R103" s="278"/>
      <c r="S103" s="291"/>
      <c r="T103" s="179">
        <v>4.165</v>
      </c>
      <c r="U103" s="179">
        <f>U97+U98+U100+U101</f>
        <v>6.2009999999999996</v>
      </c>
      <c r="V103" s="278"/>
      <c r="W103" s="291"/>
      <c r="X103" s="179">
        <f>X102</f>
        <v>13.574</v>
      </c>
      <c r="Y103" s="179">
        <f>Y97+Y98+Y100+Y101</f>
        <v>6.3940000000000001</v>
      </c>
      <c r="Z103" s="278"/>
      <c r="AA103" s="291"/>
      <c r="AB103" s="179">
        <f>AB102</f>
        <v>12.882999999999999</v>
      </c>
      <c r="AC103" s="187">
        <f>AC97+AC98+AC100+AC101</f>
        <v>6.2009999999999996</v>
      </c>
    </row>
    <row r="105" spans="1:29">
      <c r="B105" t="s">
        <v>12</v>
      </c>
    </row>
    <row r="106" spans="1:29">
      <c r="B106" t="s">
        <v>13</v>
      </c>
    </row>
    <row r="110" spans="1:29">
      <c r="H110" s="368" t="s">
        <v>161</v>
      </c>
    </row>
    <row r="111" spans="1:29" ht="13.8" thickBot="1"/>
    <row r="112" spans="1:29" ht="13.8" thickBot="1">
      <c r="A112" s="383" t="s">
        <v>6</v>
      </c>
      <c r="B112" s="379" t="s">
        <v>8</v>
      </c>
      <c r="C112" s="380"/>
      <c r="D112" s="3" t="s">
        <v>1</v>
      </c>
      <c r="E112" s="6" t="s">
        <v>0</v>
      </c>
      <c r="F112" s="372" t="s">
        <v>33</v>
      </c>
      <c r="G112" s="373"/>
      <c r="H112" s="373"/>
      <c r="I112" s="374"/>
      <c r="J112" s="372" t="s">
        <v>143</v>
      </c>
      <c r="K112" s="373"/>
      <c r="L112" s="373"/>
      <c r="M112" s="374"/>
      <c r="N112" s="372" t="s">
        <v>144</v>
      </c>
      <c r="O112" s="373"/>
      <c r="P112" s="373"/>
      <c r="Q112" s="374"/>
      <c r="R112" s="372" t="s">
        <v>34</v>
      </c>
      <c r="S112" s="373"/>
      <c r="T112" s="373"/>
      <c r="U112" s="374"/>
      <c r="V112" s="372" t="s">
        <v>35</v>
      </c>
      <c r="W112" s="373"/>
      <c r="X112" s="373"/>
      <c r="Y112" s="374"/>
      <c r="Z112" s="372" t="s">
        <v>145</v>
      </c>
      <c r="AA112" s="373"/>
      <c r="AB112" s="373"/>
      <c r="AC112" s="374"/>
    </row>
    <row r="113" spans="1:29" ht="13.8" thickBot="1">
      <c r="A113" s="384"/>
      <c r="B113" s="381" t="s">
        <v>4</v>
      </c>
      <c r="C113" s="382"/>
      <c r="D113" s="4" t="s">
        <v>2</v>
      </c>
      <c r="E113" s="7" t="s">
        <v>3</v>
      </c>
      <c r="F113" s="274" t="s">
        <v>154</v>
      </c>
      <c r="G113" s="55" t="s">
        <v>9</v>
      </c>
      <c r="H113" s="14" t="s">
        <v>10</v>
      </c>
      <c r="I113" s="15" t="s">
        <v>11</v>
      </c>
      <c r="J113" s="274" t="s">
        <v>154</v>
      </c>
      <c r="K113" s="55" t="s">
        <v>9</v>
      </c>
      <c r="L113" s="14" t="s">
        <v>10</v>
      </c>
      <c r="M113" s="15" t="s">
        <v>11</v>
      </c>
      <c r="N113" s="274" t="s">
        <v>154</v>
      </c>
      <c r="O113" s="55" t="s">
        <v>9</v>
      </c>
      <c r="P113" s="14" t="s">
        <v>10</v>
      </c>
      <c r="Q113" s="15" t="s">
        <v>11</v>
      </c>
      <c r="R113" s="274" t="s">
        <v>154</v>
      </c>
      <c r="S113" s="55" t="s">
        <v>9</v>
      </c>
      <c r="T113" s="14" t="s">
        <v>10</v>
      </c>
      <c r="U113" s="15" t="s">
        <v>11</v>
      </c>
      <c r="V113" s="274" t="s">
        <v>154</v>
      </c>
      <c r="W113" s="55" t="s">
        <v>9</v>
      </c>
      <c r="X113" s="14" t="s">
        <v>10</v>
      </c>
      <c r="Y113" s="15" t="s">
        <v>11</v>
      </c>
      <c r="Z113" s="274" t="s">
        <v>154</v>
      </c>
      <c r="AA113" s="55" t="s">
        <v>9</v>
      </c>
      <c r="AB113" s="14" t="s">
        <v>10</v>
      </c>
      <c r="AC113" s="15" t="s">
        <v>11</v>
      </c>
    </row>
    <row r="114" spans="1:29" ht="13.8" thickBot="1">
      <c r="A114" s="384"/>
      <c r="B114" s="386" t="s">
        <v>17</v>
      </c>
      <c r="C114" s="387"/>
      <c r="D114" s="8"/>
      <c r="E114" s="9" t="s">
        <v>16</v>
      </c>
      <c r="F114" s="275" t="s">
        <v>16</v>
      </c>
      <c r="G114" s="12" t="s">
        <v>5</v>
      </c>
      <c r="H114" s="10" t="s">
        <v>14</v>
      </c>
      <c r="I114" s="11" t="s">
        <v>15</v>
      </c>
      <c r="J114" s="275" t="s">
        <v>16</v>
      </c>
      <c r="K114" s="12" t="s">
        <v>5</v>
      </c>
      <c r="L114" s="10" t="s">
        <v>14</v>
      </c>
      <c r="M114" s="13" t="s">
        <v>15</v>
      </c>
      <c r="N114" s="275" t="s">
        <v>16</v>
      </c>
      <c r="O114" s="12" t="s">
        <v>5</v>
      </c>
      <c r="P114" s="10" t="s">
        <v>14</v>
      </c>
      <c r="Q114" s="11" t="s">
        <v>15</v>
      </c>
      <c r="R114" s="275" t="s">
        <v>16</v>
      </c>
      <c r="S114" s="12" t="s">
        <v>5</v>
      </c>
      <c r="T114" s="10" t="s">
        <v>14</v>
      </c>
      <c r="U114" s="11" t="s">
        <v>15</v>
      </c>
      <c r="V114" s="275" t="s">
        <v>16</v>
      </c>
      <c r="W114" s="12" t="s">
        <v>5</v>
      </c>
      <c r="X114" s="10" t="s">
        <v>14</v>
      </c>
      <c r="Y114" s="11" t="s">
        <v>15</v>
      </c>
      <c r="Z114" s="275" t="s">
        <v>16</v>
      </c>
      <c r="AA114" s="12" t="s">
        <v>5</v>
      </c>
      <c r="AB114" s="10" t="s">
        <v>14</v>
      </c>
      <c r="AC114" s="11" t="s">
        <v>15</v>
      </c>
    </row>
    <row r="115" spans="1:29" ht="13.8" thickBot="1">
      <c r="A115" s="384"/>
      <c r="B115" s="388" t="s">
        <v>79</v>
      </c>
      <c r="C115" s="389"/>
      <c r="D115" s="394"/>
      <c r="E115" s="34" t="s">
        <v>70</v>
      </c>
      <c r="F115" s="297"/>
      <c r="G115" s="131">
        <f>G116/3.14+G117/18.33</f>
        <v>117.7358824939798</v>
      </c>
      <c r="H115" s="172">
        <f>H116+H117</f>
        <v>20.221</v>
      </c>
      <c r="I115" s="183">
        <f>I116+I117</f>
        <v>10.004</v>
      </c>
      <c r="J115" s="297"/>
      <c r="K115" s="131">
        <f>K116/3.14+K117/18.33</f>
        <v>114.86964045576325</v>
      </c>
      <c r="L115" s="172">
        <f>L116+L117</f>
        <v>19.587</v>
      </c>
      <c r="M115" s="183">
        <f>M116+M117</f>
        <v>10.087</v>
      </c>
      <c r="N115" s="297"/>
      <c r="O115" s="131">
        <f>O116/3.14+O117/18.33</f>
        <v>103.15934686445596</v>
      </c>
      <c r="P115" s="172">
        <f>P116+P117</f>
        <v>17.850999999999999</v>
      </c>
      <c r="Q115" s="193">
        <f>Q116+Q117</f>
        <v>9.9740000000000002</v>
      </c>
      <c r="R115" s="297"/>
      <c r="S115" s="306">
        <f>S116/3.14+S117/18.33</f>
        <v>103.75059507055713</v>
      </c>
      <c r="T115" s="178">
        <f>T116+T117</f>
        <v>17.664000000000001</v>
      </c>
      <c r="U115" s="186">
        <f>U116+U117</f>
        <v>9.8979999999999997</v>
      </c>
      <c r="V115" s="297"/>
      <c r="W115" s="306">
        <f>W116/3.14+W117/18.33</f>
        <v>97.321921878094798</v>
      </c>
      <c r="X115" s="178">
        <f>X116+X117</f>
        <v>16.66</v>
      </c>
      <c r="Y115" s="186">
        <f>Y116+Y117</f>
        <v>9.8000000000000007</v>
      </c>
      <c r="Z115" s="297"/>
      <c r="AA115" s="131">
        <f>AA116/3.14+AA117/18.33</f>
        <v>97.560645073858254</v>
      </c>
      <c r="AB115" s="172">
        <f>AB116+AB117</f>
        <v>17.32</v>
      </c>
      <c r="AC115" s="183">
        <f>AC116+AC117</f>
        <v>9.6270000000000007</v>
      </c>
    </row>
    <row r="116" spans="1:29" ht="13.8" thickBot="1">
      <c r="A116" s="384"/>
      <c r="B116" s="390"/>
      <c r="C116" s="391"/>
      <c r="D116" s="421"/>
      <c r="E116" s="35" t="s">
        <v>78</v>
      </c>
      <c r="F116" s="274">
        <v>36.94</v>
      </c>
      <c r="G116" s="53">
        <v>141</v>
      </c>
      <c r="H116" s="173">
        <v>10.89</v>
      </c>
      <c r="I116" s="184">
        <v>4.34</v>
      </c>
      <c r="J116" s="274">
        <v>37.06</v>
      </c>
      <c r="K116" s="53">
        <v>132</v>
      </c>
      <c r="L116" s="173">
        <v>10.39</v>
      </c>
      <c r="M116" s="184">
        <v>4.1159999999999997</v>
      </c>
      <c r="N116" s="274">
        <v>36.97</v>
      </c>
      <c r="O116" s="53">
        <v>136</v>
      </c>
      <c r="P116" s="173">
        <v>10.44</v>
      </c>
      <c r="Q116" s="194">
        <v>4.3680000000000003</v>
      </c>
      <c r="R116" s="274">
        <v>37.1</v>
      </c>
      <c r="S116" s="53">
        <v>137</v>
      </c>
      <c r="T116" s="173">
        <v>10.56</v>
      </c>
      <c r="U116" s="184">
        <v>4.3680000000000003</v>
      </c>
      <c r="V116" s="274">
        <v>37.14</v>
      </c>
      <c r="W116" s="53">
        <v>136</v>
      </c>
      <c r="X116" s="173">
        <v>10.42</v>
      </c>
      <c r="Y116" s="184">
        <v>4.4240000000000004</v>
      </c>
      <c r="Z116" s="274">
        <v>37.15</v>
      </c>
      <c r="AA116" s="53">
        <v>146</v>
      </c>
      <c r="AB116" s="173">
        <v>11.31</v>
      </c>
      <c r="AC116" s="184">
        <v>4.4240000000000004</v>
      </c>
    </row>
    <row r="117" spans="1:29" ht="13.8" thickBot="1">
      <c r="A117" s="384"/>
      <c r="B117" s="392"/>
      <c r="C117" s="393"/>
      <c r="D117" s="396"/>
      <c r="E117" s="35" t="s">
        <v>75</v>
      </c>
      <c r="F117" s="274">
        <v>6.18</v>
      </c>
      <c r="G117" s="53">
        <v>1335</v>
      </c>
      <c r="H117" s="173">
        <v>9.3309999999999995</v>
      </c>
      <c r="I117" s="184">
        <v>5.6639999999999997</v>
      </c>
      <c r="J117" s="274">
        <v>6.19</v>
      </c>
      <c r="K117" s="53">
        <v>1335</v>
      </c>
      <c r="L117" s="173">
        <v>9.1969999999999992</v>
      </c>
      <c r="M117" s="184">
        <v>5.9710000000000001</v>
      </c>
      <c r="N117" s="274">
        <v>6.21</v>
      </c>
      <c r="O117" s="53">
        <v>1097</v>
      </c>
      <c r="P117" s="173">
        <v>7.4109999999999996</v>
      </c>
      <c r="Q117" s="194">
        <v>5.6059999999999999</v>
      </c>
      <c r="R117" s="274">
        <v>6.21</v>
      </c>
      <c r="S117" s="53">
        <v>1102</v>
      </c>
      <c r="T117" s="173">
        <v>7.1040000000000001</v>
      </c>
      <c r="U117" s="184">
        <v>5.53</v>
      </c>
      <c r="V117" s="274">
        <v>6.24</v>
      </c>
      <c r="W117" s="53">
        <v>990</v>
      </c>
      <c r="X117" s="173">
        <v>6.24</v>
      </c>
      <c r="Y117" s="184">
        <v>5.3760000000000003</v>
      </c>
      <c r="Z117" s="274">
        <v>6.25</v>
      </c>
      <c r="AA117" s="53">
        <v>936</v>
      </c>
      <c r="AB117" s="173">
        <v>6.01</v>
      </c>
      <c r="AC117" s="184">
        <v>5.2030000000000003</v>
      </c>
    </row>
    <row r="118" spans="1:29" ht="13.8" thickBot="1">
      <c r="A118" s="384"/>
      <c r="B118" s="397" t="s">
        <v>80</v>
      </c>
      <c r="C118" s="398"/>
      <c r="D118" s="401"/>
      <c r="E118" s="34" t="s">
        <v>70</v>
      </c>
      <c r="F118" s="298"/>
      <c r="G118" s="131">
        <f>G119/3.14+G120/18.33</f>
        <v>14.119069709258081</v>
      </c>
      <c r="H118" s="172">
        <f>H119+H120</f>
        <v>2.7960000000000003</v>
      </c>
      <c r="I118" s="183">
        <f>I119+I120</f>
        <v>0.34499999999999997</v>
      </c>
      <c r="J118" s="298"/>
      <c r="K118" s="131">
        <f>K119/3.14+K120/18.33</f>
        <v>21.602016811394776</v>
      </c>
      <c r="L118" s="172">
        <f>L119+L120</f>
        <v>4.3889999999999993</v>
      </c>
      <c r="M118" s="183">
        <f>M119+M120</f>
        <v>0.84399999999999997</v>
      </c>
      <c r="N118" s="298"/>
      <c r="O118" s="131">
        <f>O119/3.14+O120/18.33</f>
        <v>20.855963388826922</v>
      </c>
      <c r="P118" s="172">
        <f>P119+P120</f>
        <v>4.266</v>
      </c>
      <c r="Q118" s="193">
        <f>Q119+Q120</f>
        <v>0.84399999999999997</v>
      </c>
      <c r="R118" s="298"/>
      <c r="S118" s="131">
        <f>S119/3.14+S120/18.33</f>
        <v>21.765682932507708</v>
      </c>
      <c r="T118" s="172">
        <f>T119+T120</f>
        <v>4.2859999999999996</v>
      </c>
      <c r="U118" s="183">
        <f>U119+U120</f>
        <v>0.86399999999999999</v>
      </c>
      <c r="V118" s="298"/>
      <c r="W118" s="131">
        <f>W119/3.14+W120/18.33</f>
        <v>17.174170636699436</v>
      </c>
      <c r="X118" s="172">
        <f>X119+X120</f>
        <v>3.5249999999999999</v>
      </c>
      <c r="Y118" s="183">
        <f>Y119+Y120</f>
        <v>0.53700000000000003</v>
      </c>
      <c r="Z118" s="298"/>
      <c r="AA118" s="131">
        <f>AA119/3.14+AA120/18.33</f>
        <v>17.492641974279053</v>
      </c>
      <c r="AB118" s="172">
        <f>AB119+AB120</f>
        <v>3.5999999999999996</v>
      </c>
      <c r="AC118" s="172">
        <f>AC119+AC120</f>
        <v>0.55600000000000005</v>
      </c>
    </row>
    <row r="119" spans="1:29" ht="13.8" thickBot="1">
      <c r="A119" s="384"/>
      <c r="B119" s="390"/>
      <c r="C119" s="391"/>
      <c r="D119" s="422"/>
      <c r="E119" s="35" t="s">
        <v>78</v>
      </c>
      <c r="F119" s="274">
        <v>34.700000000000003</v>
      </c>
      <c r="G119" s="53">
        <v>32</v>
      </c>
      <c r="H119" s="173">
        <v>2.2400000000000002</v>
      </c>
      <c r="I119" s="184">
        <v>0</v>
      </c>
      <c r="J119" s="274">
        <v>34.65</v>
      </c>
      <c r="K119" s="53">
        <v>31</v>
      </c>
      <c r="L119" s="173">
        <v>2.2959999999999998</v>
      </c>
      <c r="M119" s="184">
        <v>0</v>
      </c>
      <c r="N119" s="274">
        <v>34.5</v>
      </c>
      <c r="O119" s="53">
        <v>29</v>
      </c>
      <c r="P119" s="173">
        <v>2.2120000000000002</v>
      </c>
      <c r="Q119" s="194">
        <v>0</v>
      </c>
      <c r="R119" s="274">
        <v>34.64</v>
      </c>
      <c r="S119" s="53">
        <v>31</v>
      </c>
      <c r="T119" s="173">
        <v>2.2120000000000002</v>
      </c>
      <c r="U119" s="184">
        <v>0</v>
      </c>
      <c r="V119" s="274">
        <v>34.65</v>
      </c>
      <c r="W119" s="53">
        <v>32</v>
      </c>
      <c r="X119" s="173">
        <v>2.2959999999999998</v>
      </c>
      <c r="Y119" s="184">
        <v>0</v>
      </c>
      <c r="Z119" s="274">
        <v>34.65</v>
      </c>
      <c r="AA119" s="53">
        <v>33</v>
      </c>
      <c r="AB119" s="173">
        <v>2.3519999999999999</v>
      </c>
      <c r="AC119" s="184">
        <v>0</v>
      </c>
    </row>
    <row r="120" spans="1:29" ht="13.8" thickBot="1">
      <c r="A120" s="384"/>
      <c r="B120" s="399"/>
      <c r="C120" s="400"/>
      <c r="D120" s="403"/>
      <c r="E120" s="35" t="s">
        <v>75</v>
      </c>
      <c r="F120" s="296">
        <v>6.1</v>
      </c>
      <c r="G120" s="54">
        <v>72</v>
      </c>
      <c r="H120" s="174">
        <v>0.55600000000000005</v>
      </c>
      <c r="I120" s="185">
        <v>0.34499999999999997</v>
      </c>
      <c r="J120" s="296">
        <v>6.09</v>
      </c>
      <c r="K120" s="54">
        <v>215</v>
      </c>
      <c r="L120" s="174">
        <v>2.093</v>
      </c>
      <c r="M120" s="185">
        <v>0.84399999999999997</v>
      </c>
      <c r="N120" s="296">
        <v>6.06</v>
      </c>
      <c r="O120" s="54">
        <v>213</v>
      </c>
      <c r="P120" s="174">
        <v>2.0539999999999998</v>
      </c>
      <c r="Q120" s="195">
        <v>0.84399999999999997</v>
      </c>
      <c r="R120" s="296">
        <v>6.09</v>
      </c>
      <c r="S120" s="270">
        <v>218</v>
      </c>
      <c r="T120" s="190">
        <v>2.0739999999999998</v>
      </c>
      <c r="U120" s="191">
        <v>0.86399999999999999</v>
      </c>
      <c r="V120" s="296">
        <v>6.09</v>
      </c>
      <c r="W120" s="270">
        <v>128</v>
      </c>
      <c r="X120" s="190">
        <v>1.2290000000000001</v>
      </c>
      <c r="Y120" s="191">
        <v>0.53700000000000003</v>
      </c>
      <c r="Z120" s="296">
        <v>6.09</v>
      </c>
      <c r="AA120" s="54">
        <v>128</v>
      </c>
      <c r="AB120" s="174">
        <v>1.248</v>
      </c>
      <c r="AC120" s="185">
        <v>0.55600000000000005</v>
      </c>
    </row>
    <row r="121" spans="1:29" ht="13.8" thickBot="1">
      <c r="A121" s="384"/>
      <c r="B121" s="404" t="s">
        <v>7</v>
      </c>
      <c r="C121" s="404"/>
      <c r="D121" s="404"/>
      <c r="E121" s="262" t="s">
        <v>70</v>
      </c>
      <c r="F121" s="297"/>
      <c r="G121" s="265"/>
      <c r="H121" s="178">
        <f t="shared" ref="H121:I123" si="0">H115+H118</f>
        <v>23.016999999999999</v>
      </c>
      <c r="I121" s="186">
        <f t="shared" si="0"/>
        <v>10.349</v>
      </c>
      <c r="J121" s="297"/>
      <c r="K121" s="265"/>
      <c r="L121" s="178">
        <f t="shared" ref="L121:M123" si="1">L115+L118</f>
        <v>23.975999999999999</v>
      </c>
      <c r="M121" s="186">
        <f t="shared" si="1"/>
        <v>10.930999999999999</v>
      </c>
      <c r="N121" s="297"/>
      <c r="O121" s="265"/>
      <c r="P121" s="178">
        <f>P115+P118</f>
        <v>22.116999999999997</v>
      </c>
      <c r="Q121" s="186">
        <f>Q115+Q118</f>
        <v>10.818</v>
      </c>
      <c r="R121" s="297"/>
      <c r="S121" s="265"/>
      <c r="T121" s="172">
        <f>T115+T118</f>
        <v>21.950000000000003</v>
      </c>
      <c r="U121" s="172">
        <f>U115+U118</f>
        <v>10.762</v>
      </c>
      <c r="V121" s="297"/>
      <c r="W121" s="265"/>
      <c r="X121" s="178">
        <f>X115+X118</f>
        <v>20.184999999999999</v>
      </c>
      <c r="Y121" s="178">
        <f>Y115+Y118</f>
        <v>10.337000000000002</v>
      </c>
      <c r="Z121" s="297"/>
      <c r="AA121" s="16"/>
      <c r="AB121" s="178">
        <f>AB115+AB118</f>
        <v>20.92</v>
      </c>
      <c r="AC121" s="186">
        <f>AC115+AC118</f>
        <v>10.183</v>
      </c>
    </row>
    <row r="122" spans="1:29" ht="13.8" thickBot="1">
      <c r="A122" s="384"/>
      <c r="B122" s="405"/>
      <c r="C122" s="405"/>
      <c r="D122" s="405"/>
      <c r="E122" s="261" t="s">
        <v>78</v>
      </c>
      <c r="F122" s="299"/>
      <c r="G122" s="295"/>
      <c r="H122" s="172">
        <f t="shared" si="0"/>
        <v>13.13</v>
      </c>
      <c r="I122" s="183">
        <f t="shared" si="0"/>
        <v>4.34</v>
      </c>
      <c r="J122" s="299"/>
      <c r="K122" s="295"/>
      <c r="L122" s="172">
        <f t="shared" si="1"/>
        <v>12.686</v>
      </c>
      <c r="M122" s="183">
        <f t="shared" si="1"/>
        <v>4.1159999999999997</v>
      </c>
      <c r="N122" s="299"/>
      <c r="O122" s="295"/>
      <c r="P122" s="172">
        <f>P116+P119</f>
        <v>12.651999999999999</v>
      </c>
      <c r="Q122" s="183">
        <f>Q116+Q119</f>
        <v>4.3680000000000003</v>
      </c>
      <c r="R122" s="299"/>
      <c r="S122" s="295"/>
      <c r="T122" s="172">
        <f>T116+T119</f>
        <v>12.772</v>
      </c>
      <c r="U122" s="183">
        <f>U116+U119</f>
        <v>4.3680000000000003</v>
      </c>
      <c r="V122" s="299"/>
      <c r="W122" s="295"/>
      <c r="X122" s="172">
        <f>X116+X119</f>
        <v>12.715999999999999</v>
      </c>
      <c r="Y122" s="183">
        <f>Y116+Y119</f>
        <v>4.4240000000000004</v>
      </c>
      <c r="Z122" s="299"/>
      <c r="AA122" s="38"/>
      <c r="AB122" s="172">
        <f>AB116+AB119</f>
        <v>13.662000000000001</v>
      </c>
      <c r="AC122" s="183">
        <f>AC116+AC119</f>
        <v>4.4240000000000004</v>
      </c>
    </row>
    <row r="123" spans="1:29" ht="13.8" thickBot="1">
      <c r="A123" s="384"/>
      <c r="B123" s="408"/>
      <c r="C123" s="408"/>
      <c r="D123" s="408"/>
      <c r="E123" s="263" t="s">
        <v>75</v>
      </c>
      <c r="F123" s="300"/>
      <c r="G123" s="266"/>
      <c r="H123" s="179">
        <f t="shared" si="0"/>
        <v>9.8870000000000005</v>
      </c>
      <c r="I123" s="187">
        <f t="shared" si="0"/>
        <v>6.0089999999999995</v>
      </c>
      <c r="J123" s="300"/>
      <c r="K123" s="266"/>
      <c r="L123" s="179">
        <f t="shared" si="1"/>
        <v>11.29</v>
      </c>
      <c r="M123" s="187">
        <f t="shared" si="1"/>
        <v>6.8150000000000004</v>
      </c>
      <c r="N123" s="300"/>
      <c r="O123" s="266"/>
      <c r="P123" s="179">
        <f>P117+P120</f>
        <v>9.4649999999999999</v>
      </c>
      <c r="Q123" s="187">
        <f>Q120+Q117</f>
        <v>6.45</v>
      </c>
      <c r="R123" s="300"/>
      <c r="S123" s="266"/>
      <c r="T123" s="179">
        <f>T120+T117</f>
        <v>9.1780000000000008</v>
      </c>
      <c r="U123" s="187">
        <f>U120+U117</f>
        <v>6.3940000000000001</v>
      </c>
      <c r="V123" s="300"/>
      <c r="W123" s="266"/>
      <c r="X123" s="179">
        <f>X120+X117</f>
        <v>7.4690000000000003</v>
      </c>
      <c r="Y123" s="187">
        <f>Y120+Y117</f>
        <v>5.9130000000000003</v>
      </c>
      <c r="Z123" s="300"/>
      <c r="AA123" s="17"/>
      <c r="AB123" s="179">
        <f>AB120+AB117</f>
        <v>7.258</v>
      </c>
      <c r="AC123" s="187">
        <f>AC120+AC117</f>
        <v>5.7590000000000003</v>
      </c>
    </row>
    <row r="124" spans="1:29" ht="13.8" thickBot="1">
      <c r="A124" s="24"/>
      <c r="B124" s="31"/>
      <c r="C124" s="31"/>
      <c r="D124" s="32"/>
      <c r="E124" s="28"/>
      <c r="F124" s="29"/>
      <c r="G124" s="28"/>
      <c r="H124" s="180"/>
      <c r="I124" s="180"/>
      <c r="J124" s="29"/>
      <c r="K124" s="28"/>
      <c r="L124" s="180"/>
      <c r="M124" s="180"/>
      <c r="N124" s="29"/>
      <c r="O124" s="28"/>
      <c r="P124" s="180"/>
      <c r="Q124" s="180"/>
      <c r="R124" s="29"/>
      <c r="S124" s="28"/>
      <c r="T124" s="180"/>
      <c r="U124" s="180"/>
      <c r="V124" s="29"/>
      <c r="W124" s="28"/>
      <c r="X124" s="180"/>
      <c r="Y124" s="180"/>
      <c r="Z124" s="29"/>
      <c r="AA124" s="28"/>
      <c r="AB124" s="180"/>
      <c r="AC124" s="196"/>
    </row>
    <row r="125" spans="1:29" ht="13.8" thickBot="1">
      <c r="A125" s="383" t="s">
        <v>6</v>
      </c>
      <c r="B125" s="379" t="s">
        <v>8</v>
      </c>
      <c r="C125" s="380"/>
      <c r="D125" s="3" t="s">
        <v>1</v>
      </c>
      <c r="E125" s="6" t="s">
        <v>0</v>
      </c>
      <c r="F125" s="372" t="s">
        <v>146</v>
      </c>
      <c r="G125" s="373"/>
      <c r="H125" s="373"/>
      <c r="I125" s="374"/>
      <c r="J125" s="372" t="s">
        <v>29</v>
      </c>
      <c r="K125" s="373"/>
      <c r="L125" s="373"/>
      <c r="M125" s="374"/>
      <c r="N125" s="372" t="s">
        <v>36</v>
      </c>
      <c r="O125" s="373"/>
      <c r="P125" s="373"/>
      <c r="Q125" s="374"/>
      <c r="R125" s="372" t="s">
        <v>43</v>
      </c>
      <c r="S125" s="373"/>
      <c r="T125" s="373"/>
      <c r="U125" s="373"/>
      <c r="V125" s="372" t="s">
        <v>37</v>
      </c>
      <c r="W125" s="373"/>
      <c r="X125" s="373"/>
      <c r="Y125" s="374"/>
      <c r="Z125" s="372" t="s">
        <v>38</v>
      </c>
      <c r="AA125" s="373"/>
      <c r="AB125" s="373"/>
      <c r="AC125" s="374"/>
    </row>
    <row r="126" spans="1:29" ht="13.8" thickBot="1">
      <c r="A126" s="384"/>
      <c r="B126" s="381" t="s">
        <v>4</v>
      </c>
      <c r="C126" s="382"/>
      <c r="D126" s="4" t="s">
        <v>2</v>
      </c>
      <c r="E126" s="7" t="s">
        <v>3</v>
      </c>
      <c r="F126" s="274" t="s">
        <v>154</v>
      </c>
      <c r="G126" s="55" t="s">
        <v>9</v>
      </c>
      <c r="H126" s="181" t="s">
        <v>10</v>
      </c>
      <c r="I126" s="188" t="s">
        <v>11</v>
      </c>
      <c r="J126" s="274" t="s">
        <v>154</v>
      </c>
      <c r="K126" s="55" t="s">
        <v>9</v>
      </c>
      <c r="L126" s="181" t="s">
        <v>10</v>
      </c>
      <c r="M126" s="188" t="s">
        <v>11</v>
      </c>
      <c r="N126" s="274" t="s">
        <v>154</v>
      </c>
      <c r="O126" s="55" t="s">
        <v>9</v>
      </c>
      <c r="P126" s="181" t="s">
        <v>10</v>
      </c>
      <c r="Q126" s="188" t="s">
        <v>11</v>
      </c>
      <c r="R126" s="274" t="s">
        <v>154</v>
      </c>
      <c r="S126" s="55" t="s">
        <v>9</v>
      </c>
      <c r="T126" s="181" t="s">
        <v>10</v>
      </c>
      <c r="U126" s="188" t="s">
        <v>11</v>
      </c>
      <c r="V126" s="274" t="s">
        <v>154</v>
      </c>
      <c r="W126" s="55" t="s">
        <v>9</v>
      </c>
      <c r="X126" s="181" t="s">
        <v>10</v>
      </c>
      <c r="Y126" s="188" t="s">
        <v>11</v>
      </c>
      <c r="Z126" s="274" t="s">
        <v>154</v>
      </c>
      <c r="AA126" s="55" t="s">
        <v>9</v>
      </c>
      <c r="AB126" s="181" t="s">
        <v>10</v>
      </c>
      <c r="AC126" s="188" t="s">
        <v>11</v>
      </c>
    </row>
    <row r="127" spans="1:29" ht="13.8" thickBot="1">
      <c r="A127" s="384"/>
      <c r="B127" s="386" t="s">
        <v>17</v>
      </c>
      <c r="C127" s="387"/>
      <c r="D127" s="8"/>
      <c r="E127" s="9" t="s">
        <v>16</v>
      </c>
      <c r="F127" s="275" t="s">
        <v>16</v>
      </c>
      <c r="G127" s="12" t="s">
        <v>5</v>
      </c>
      <c r="H127" s="182" t="s">
        <v>14</v>
      </c>
      <c r="I127" s="189" t="s">
        <v>15</v>
      </c>
      <c r="J127" s="275" t="s">
        <v>16</v>
      </c>
      <c r="K127" s="12" t="s">
        <v>5</v>
      </c>
      <c r="L127" s="182" t="s">
        <v>14</v>
      </c>
      <c r="M127" s="189" t="s">
        <v>15</v>
      </c>
      <c r="N127" s="275" t="s">
        <v>16</v>
      </c>
      <c r="O127" s="12" t="s">
        <v>5</v>
      </c>
      <c r="P127" s="182" t="s">
        <v>14</v>
      </c>
      <c r="Q127" s="189" t="s">
        <v>15</v>
      </c>
      <c r="R127" s="275" t="s">
        <v>16</v>
      </c>
      <c r="S127" s="12" t="s">
        <v>5</v>
      </c>
      <c r="T127" s="182" t="s">
        <v>14</v>
      </c>
      <c r="U127" s="192" t="s">
        <v>15</v>
      </c>
      <c r="V127" s="275" t="s">
        <v>16</v>
      </c>
      <c r="W127" s="12" t="s">
        <v>5</v>
      </c>
      <c r="X127" s="182" t="s">
        <v>14</v>
      </c>
      <c r="Y127" s="189" t="s">
        <v>15</v>
      </c>
      <c r="Z127" s="275" t="s">
        <v>16</v>
      </c>
      <c r="AA127" s="12" t="s">
        <v>5</v>
      </c>
      <c r="AB127" s="182" t="s">
        <v>14</v>
      </c>
      <c r="AC127" s="189" t="s">
        <v>15</v>
      </c>
    </row>
    <row r="128" spans="1:29" ht="13.8" thickBot="1">
      <c r="A128" s="384"/>
      <c r="B128" s="388" t="s">
        <v>79</v>
      </c>
      <c r="C128" s="389"/>
      <c r="D128" s="394"/>
      <c r="E128" s="34" t="s">
        <v>70</v>
      </c>
      <c r="F128" s="297"/>
      <c r="G128" s="131">
        <f>G129/3.14+G130/18.33</f>
        <v>120.93362661190281</v>
      </c>
      <c r="H128" s="172">
        <f>H129+H130</f>
        <v>21.86</v>
      </c>
      <c r="I128" s="183">
        <f>I129+I130</f>
        <v>9.9450000000000003</v>
      </c>
      <c r="J128" s="297"/>
      <c r="K128" s="264">
        <f>K129/3.14+K130/18.33</f>
        <v>132.72453706116804</v>
      </c>
      <c r="L128" s="172">
        <f>L129+L130</f>
        <v>23.9</v>
      </c>
      <c r="M128" s="183">
        <f>M129+M130</f>
        <v>10.478</v>
      </c>
      <c r="N128" s="297"/>
      <c r="O128" s="131">
        <f>O129/3.14+O130/18.33</f>
        <v>132.64009785218622</v>
      </c>
      <c r="P128" s="172">
        <f>P129+P130</f>
        <v>25.462</v>
      </c>
      <c r="Q128" s="183">
        <f>Q129+Q130</f>
        <v>11.451000000000001</v>
      </c>
      <c r="R128" s="297"/>
      <c r="S128" s="131">
        <f>S129/3.14+S130/18.33</f>
        <v>149.16151517994587</v>
      </c>
      <c r="T128" s="172">
        <f>T129+T130</f>
        <v>25.104999999999997</v>
      </c>
      <c r="U128" s="183">
        <f>U129+U130</f>
        <v>11.678000000000001</v>
      </c>
      <c r="V128" s="297"/>
      <c r="W128" s="131">
        <f>W129/3.14+W130/18.33</f>
        <v>153.42708517935515</v>
      </c>
      <c r="X128" s="172">
        <f>X129+X130</f>
        <v>26.695999999999998</v>
      </c>
      <c r="Y128" s="183">
        <f>Y129+Y130</f>
        <v>12.862</v>
      </c>
      <c r="Z128" s="297"/>
      <c r="AA128" s="131">
        <f>AA129/3.14+AA130/18.33</f>
        <v>150.84248091430638</v>
      </c>
      <c r="AB128" s="172">
        <f>AB129+AB130</f>
        <v>26.240000000000002</v>
      </c>
      <c r="AC128" s="183">
        <f>AC129+AC130</f>
        <v>12.199</v>
      </c>
    </row>
    <row r="129" spans="1:29" ht="13.8" thickBot="1">
      <c r="A129" s="384"/>
      <c r="B129" s="390"/>
      <c r="C129" s="391"/>
      <c r="D129" s="421"/>
      <c r="E129" s="15" t="s">
        <v>78</v>
      </c>
      <c r="F129" s="274">
        <v>36.89</v>
      </c>
      <c r="G129" s="53">
        <v>168</v>
      </c>
      <c r="H129" s="173">
        <v>12.99</v>
      </c>
      <c r="I129" s="184">
        <v>4.3959999999999999</v>
      </c>
      <c r="J129" s="274">
        <v>36.49</v>
      </c>
      <c r="K129" s="53">
        <v>198</v>
      </c>
      <c r="L129" s="173">
        <v>14.78</v>
      </c>
      <c r="M129" s="184">
        <v>5.2359999999999998</v>
      </c>
      <c r="N129" s="274">
        <v>36.06</v>
      </c>
      <c r="O129" s="53">
        <v>226</v>
      </c>
      <c r="P129" s="173">
        <v>16.88</v>
      </c>
      <c r="Q129" s="184">
        <v>6.44</v>
      </c>
      <c r="R129" s="274">
        <v>35.869999999999997</v>
      </c>
      <c r="S129" s="53">
        <v>227</v>
      </c>
      <c r="T129" s="173">
        <v>16.829999999999998</v>
      </c>
      <c r="U129" s="184">
        <v>6.5519999999999996</v>
      </c>
      <c r="V129" s="274">
        <v>35.700000000000003</v>
      </c>
      <c r="W129" s="127">
        <v>232</v>
      </c>
      <c r="X129" s="173">
        <v>17</v>
      </c>
      <c r="Y129" s="184">
        <v>6.7759999999999998</v>
      </c>
      <c r="Z129" s="274">
        <v>35.880000000000003</v>
      </c>
      <c r="AA129" s="127">
        <v>222</v>
      </c>
      <c r="AB129" s="173">
        <v>16.41</v>
      </c>
      <c r="AC129" s="184">
        <v>6.1319999999999997</v>
      </c>
    </row>
    <row r="130" spans="1:29" ht="13.8" thickBot="1">
      <c r="A130" s="384"/>
      <c r="B130" s="392"/>
      <c r="C130" s="393"/>
      <c r="D130" s="396"/>
      <c r="E130" s="35" t="s">
        <v>75</v>
      </c>
      <c r="F130" s="274">
        <v>6.18</v>
      </c>
      <c r="G130" s="53">
        <v>1236</v>
      </c>
      <c r="H130" s="173">
        <v>8.8699999999999992</v>
      </c>
      <c r="I130" s="184">
        <v>5.5490000000000004</v>
      </c>
      <c r="J130" s="274">
        <v>6.12</v>
      </c>
      <c r="K130" s="53">
        <v>1277</v>
      </c>
      <c r="L130" s="173">
        <v>9.1199999999999992</v>
      </c>
      <c r="M130" s="184">
        <v>5.242</v>
      </c>
      <c r="N130" s="274">
        <v>6.07</v>
      </c>
      <c r="O130" s="53">
        <v>1112</v>
      </c>
      <c r="P130" s="173">
        <v>8.5820000000000007</v>
      </c>
      <c r="Q130" s="184">
        <v>5.0110000000000001</v>
      </c>
      <c r="R130" s="274">
        <v>6.01</v>
      </c>
      <c r="S130" s="53">
        <v>1409</v>
      </c>
      <c r="T130" s="173">
        <v>8.2750000000000004</v>
      </c>
      <c r="U130" s="184">
        <v>5.1260000000000003</v>
      </c>
      <c r="V130" s="274">
        <v>5.95</v>
      </c>
      <c r="W130" s="127">
        <v>1458</v>
      </c>
      <c r="X130" s="173">
        <v>9.6959999999999997</v>
      </c>
      <c r="Y130" s="184">
        <v>6.0860000000000003</v>
      </c>
      <c r="Z130" s="274">
        <v>5.99</v>
      </c>
      <c r="AA130" s="127">
        <v>1469</v>
      </c>
      <c r="AB130" s="173">
        <v>9.83</v>
      </c>
      <c r="AC130" s="184">
        <v>6.0670000000000002</v>
      </c>
    </row>
    <row r="131" spans="1:29" ht="13.8" thickBot="1">
      <c r="A131" s="384"/>
      <c r="B131" s="397" t="s">
        <v>80</v>
      </c>
      <c r="C131" s="398"/>
      <c r="D131" s="401"/>
      <c r="E131" s="34" t="s">
        <v>70</v>
      </c>
      <c r="F131" s="298"/>
      <c r="G131" s="131">
        <f>G132/3.14+G133/18.33</f>
        <v>16.737727647064958</v>
      </c>
      <c r="H131" s="172">
        <f>H132+H133</f>
        <v>3.3819999999999997</v>
      </c>
      <c r="I131" s="172">
        <f>I132+I133</f>
        <v>0.51800000000000002</v>
      </c>
      <c r="J131" s="298"/>
      <c r="K131" s="131">
        <f>K132/3.14+K133/18.33</f>
        <v>35.071981819508586</v>
      </c>
      <c r="L131" s="172">
        <f>L132+L133</f>
        <v>3.9460000000000002</v>
      </c>
      <c r="M131" s="172">
        <f>M132+M133</f>
        <v>0.61399999999999999</v>
      </c>
      <c r="N131" s="298"/>
      <c r="O131" s="131">
        <f>O132/3.14+O133/18.33</f>
        <v>19.78535761568693</v>
      </c>
      <c r="P131" s="172">
        <f>P132+P133</f>
        <v>4.4329999999999998</v>
      </c>
      <c r="Q131" s="172">
        <f>Q132+Q133</f>
        <v>0.67200000000000004</v>
      </c>
      <c r="R131" s="298"/>
      <c r="S131" s="131">
        <f>S132/3.14+S133/18.33</f>
        <v>21.722768355103362</v>
      </c>
      <c r="T131" s="172">
        <f>T132+T133</f>
        <v>4.4359999999999999</v>
      </c>
      <c r="U131" s="172">
        <f>U132+U133</f>
        <v>0.79600000000000004</v>
      </c>
      <c r="V131" s="298"/>
      <c r="W131" s="131">
        <f>W132/3.14+W133/18.33</f>
        <v>15.957620551738994</v>
      </c>
      <c r="X131" s="172">
        <f>X132+X133</f>
        <v>3.524</v>
      </c>
      <c r="Y131" s="172">
        <f>Y132+Y133</f>
        <v>0.48</v>
      </c>
      <c r="Z131" s="298"/>
      <c r="AA131" s="131">
        <f>AA132/3.14+AA133/18.33</f>
        <v>16.330647263022925</v>
      </c>
      <c r="AB131" s="172">
        <f>AB132+AB133</f>
        <v>3.3369999999999997</v>
      </c>
      <c r="AC131" s="172">
        <f>AC132+AC133</f>
        <v>0.46</v>
      </c>
    </row>
    <row r="132" spans="1:29" ht="13.8" thickBot="1">
      <c r="A132" s="384"/>
      <c r="B132" s="390"/>
      <c r="C132" s="391"/>
      <c r="D132" s="422"/>
      <c r="E132" s="15" t="s">
        <v>78</v>
      </c>
      <c r="F132" s="274">
        <v>34.49</v>
      </c>
      <c r="G132" s="53">
        <v>32</v>
      </c>
      <c r="H132" s="173">
        <v>2.2679999999999998</v>
      </c>
      <c r="I132" s="184">
        <v>0</v>
      </c>
      <c r="J132" s="274">
        <v>34.21</v>
      </c>
      <c r="K132" s="53">
        <v>87</v>
      </c>
      <c r="L132" s="173">
        <v>2.66</v>
      </c>
      <c r="M132" s="184">
        <v>0</v>
      </c>
      <c r="N132" s="274">
        <v>34.17</v>
      </c>
      <c r="O132" s="53">
        <v>39</v>
      </c>
      <c r="P132" s="173">
        <v>3.1080000000000001</v>
      </c>
      <c r="Q132" s="184">
        <v>0</v>
      </c>
      <c r="R132" s="274">
        <v>34.299999999999997</v>
      </c>
      <c r="S132" s="53">
        <v>42</v>
      </c>
      <c r="T132" s="173">
        <v>2.996</v>
      </c>
      <c r="U132" s="184">
        <v>2.8000000000000001E-2</v>
      </c>
      <c r="V132" s="274">
        <v>34.299999999999997</v>
      </c>
      <c r="W132" s="127">
        <v>40</v>
      </c>
      <c r="X132" s="173">
        <v>2.968</v>
      </c>
      <c r="Y132" s="184">
        <v>0</v>
      </c>
      <c r="Z132" s="274">
        <v>34.47</v>
      </c>
      <c r="AA132" s="127">
        <v>41</v>
      </c>
      <c r="AB132" s="173">
        <v>2.8</v>
      </c>
      <c r="AC132" s="184">
        <v>0</v>
      </c>
    </row>
    <row r="133" spans="1:29" ht="13.8" thickBot="1">
      <c r="A133" s="384"/>
      <c r="B133" s="399"/>
      <c r="C133" s="400"/>
      <c r="D133" s="403"/>
      <c r="E133" s="35" t="s">
        <v>75</v>
      </c>
      <c r="F133" s="296">
        <v>6.06</v>
      </c>
      <c r="G133" s="54">
        <v>120</v>
      </c>
      <c r="H133" s="174">
        <v>1.1140000000000001</v>
      </c>
      <c r="I133" s="185">
        <v>0.51800000000000002</v>
      </c>
      <c r="J133" s="296">
        <v>6.01</v>
      </c>
      <c r="K133" s="270">
        <v>135</v>
      </c>
      <c r="L133" s="190">
        <v>1.286</v>
      </c>
      <c r="M133" s="191">
        <v>0.61399999999999999</v>
      </c>
      <c r="N133" s="296">
        <v>6.06</v>
      </c>
      <c r="O133" s="54">
        <v>135</v>
      </c>
      <c r="P133" s="174">
        <v>1.325</v>
      </c>
      <c r="Q133" s="185">
        <v>0.67200000000000004</v>
      </c>
      <c r="R133" s="296">
        <v>6.03</v>
      </c>
      <c r="S133" s="54">
        <v>153</v>
      </c>
      <c r="T133" s="174">
        <v>1.44</v>
      </c>
      <c r="U133" s="185">
        <v>0.76800000000000002</v>
      </c>
      <c r="V133" s="296">
        <v>6.03</v>
      </c>
      <c r="W133" s="130">
        <v>59</v>
      </c>
      <c r="X133" s="174">
        <v>0.55600000000000005</v>
      </c>
      <c r="Y133" s="185">
        <v>0.48</v>
      </c>
      <c r="Z133" s="296">
        <v>6.06</v>
      </c>
      <c r="AA133" s="271">
        <v>60</v>
      </c>
      <c r="AB133" s="190">
        <v>0.53700000000000003</v>
      </c>
      <c r="AC133" s="191">
        <v>0.46</v>
      </c>
    </row>
    <row r="134" spans="1:29" ht="13.8" thickBot="1">
      <c r="A134" s="384"/>
      <c r="B134" s="404" t="s">
        <v>7</v>
      </c>
      <c r="C134" s="404"/>
      <c r="D134" s="404"/>
      <c r="E134" s="36" t="s">
        <v>70</v>
      </c>
      <c r="F134" s="297"/>
      <c r="G134" s="265"/>
      <c r="H134" s="178">
        <f>H128+H131</f>
        <v>25.241999999999997</v>
      </c>
      <c r="I134" s="186">
        <f>I128+I131</f>
        <v>10.463000000000001</v>
      </c>
      <c r="J134" s="297"/>
      <c r="K134" s="265"/>
      <c r="L134" s="172">
        <f>L128+L131</f>
        <v>27.846</v>
      </c>
      <c r="M134" s="172">
        <f>M128+M131</f>
        <v>11.092000000000001</v>
      </c>
      <c r="N134" s="297"/>
      <c r="O134" s="302"/>
      <c r="P134" s="175">
        <f>P128+P131</f>
        <v>29.895</v>
      </c>
      <c r="Q134" s="186">
        <f>Q128+Q131</f>
        <v>12.123000000000001</v>
      </c>
      <c r="R134" s="297"/>
      <c r="S134" s="302"/>
      <c r="T134" s="175">
        <f>T128+T131</f>
        <v>29.540999999999997</v>
      </c>
      <c r="U134" s="186">
        <f>U128+U131</f>
        <v>12.474</v>
      </c>
      <c r="V134" s="297"/>
      <c r="W134" s="302"/>
      <c r="X134" s="178">
        <f>X131+X128</f>
        <v>30.22</v>
      </c>
      <c r="Y134" s="186">
        <f>Y131+Y128</f>
        <v>13.342000000000001</v>
      </c>
      <c r="Z134" s="297"/>
      <c r="AA134" s="265"/>
      <c r="AB134" s="172">
        <f t="shared" ref="AB134:AC136" si="2">AB128+AB131</f>
        <v>29.577000000000002</v>
      </c>
      <c r="AC134" s="172">
        <f t="shared" si="2"/>
        <v>12.659000000000001</v>
      </c>
    </row>
    <row r="135" spans="1:29" ht="13.8" thickBot="1">
      <c r="A135" s="385"/>
      <c r="B135" s="405"/>
      <c r="C135" s="405"/>
      <c r="D135" s="405"/>
      <c r="E135" s="37" t="s">
        <v>78</v>
      </c>
      <c r="F135" s="299"/>
      <c r="G135" s="295"/>
      <c r="H135" s="172">
        <f>H129+H132</f>
        <v>15.257999999999999</v>
      </c>
      <c r="I135" s="183">
        <f>I129+I132</f>
        <v>4.3959999999999999</v>
      </c>
      <c r="J135" s="299"/>
      <c r="K135" s="295"/>
      <c r="L135" s="172">
        <f>L129+L132</f>
        <v>17.439999999999998</v>
      </c>
      <c r="M135" s="183">
        <f>M129+M132</f>
        <v>5.2359999999999998</v>
      </c>
      <c r="N135" s="299"/>
      <c r="O135" s="303"/>
      <c r="P135" s="176">
        <f>P129+P132</f>
        <v>19.988</v>
      </c>
      <c r="Q135" s="183">
        <f>Q129+Q132</f>
        <v>6.44</v>
      </c>
      <c r="R135" s="299"/>
      <c r="S135" s="303"/>
      <c r="T135" s="176">
        <f>T129+T132</f>
        <v>19.825999999999997</v>
      </c>
      <c r="U135" s="183">
        <f>U129+U132</f>
        <v>6.5799999999999992</v>
      </c>
      <c r="V135" s="299"/>
      <c r="W135" s="303"/>
      <c r="X135" s="172">
        <f>X129+X132</f>
        <v>19.968</v>
      </c>
      <c r="Y135" s="186">
        <f>Y132+Y129</f>
        <v>6.7759999999999998</v>
      </c>
      <c r="Z135" s="299"/>
      <c r="AA135" s="295"/>
      <c r="AB135" s="172">
        <f t="shared" si="2"/>
        <v>19.21</v>
      </c>
      <c r="AC135" s="183">
        <f t="shared" si="2"/>
        <v>6.1319999999999997</v>
      </c>
    </row>
    <row r="136" spans="1:29" ht="13.8" thickBot="1">
      <c r="A136" s="385"/>
      <c r="B136" s="405"/>
      <c r="C136" s="405"/>
      <c r="D136" s="405"/>
      <c r="E136" s="18" t="s">
        <v>75</v>
      </c>
      <c r="F136" s="300"/>
      <c r="G136" s="266"/>
      <c r="H136" s="179">
        <f>H130+H133</f>
        <v>9.984</v>
      </c>
      <c r="I136" s="187">
        <f>I133+I130</f>
        <v>6.0670000000000002</v>
      </c>
      <c r="J136" s="300"/>
      <c r="K136" s="301"/>
      <c r="L136" s="179">
        <f>L133+L130</f>
        <v>10.405999999999999</v>
      </c>
      <c r="M136" s="187">
        <f>M133+M130</f>
        <v>5.8559999999999999</v>
      </c>
      <c r="N136" s="300"/>
      <c r="O136" s="304"/>
      <c r="P136" s="177">
        <f>P133+P130</f>
        <v>9.907</v>
      </c>
      <c r="Q136" s="187">
        <f>Q133+Q130</f>
        <v>5.6829999999999998</v>
      </c>
      <c r="R136" s="300"/>
      <c r="S136" s="304"/>
      <c r="T136" s="177">
        <f>T133+T130</f>
        <v>9.7149999999999999</v>
      </c>
      <c r="U136" s="187">
        <f>U133+U130</f>
        <v>5.8940000000000001</v>
      </c>
      <c r="V136" s="300"/>
      <c r="W136" s="305"/>
      <c r="X136" s="179">
        <f>X130+X133</f>
        <v>10.251999999999999</v>
      </c>
      <c r="Y136" s="187">
        <f>Y133+Y130</f>
        <v>6.5660000000000007</v>
      </c>
      <c r="Z136" s="300"/>
      <c r="AA136" s="301"/>
      <c r="AB136" s="179">
        <f t="shared" si="2"/>
        <v>10.367000000000001</v>
      </c>
      <c r="AC136" s="187">
        <f t="shared" si="2"/>
        <v>6.5270000000000001</v>
      </c>
    </row>
    <row r="137" spans="1:29" ht="13.8" thickBot="1">
      <c r="A137" s="25"/>
      <c r="B137" s="26"/>
      <c r="C137" s="26"/>
      <c r="D137" s="26"/>
      <c r="E137" s="27"/>
      <c r="F137" s="281"/>
      <c r="G137" s="28"/>
      <c r="H137" s="180"/>
      <c r="I137" s="180"/>
      <c r="J137" s="29"/>
      <c r="K137" s="28"/>
      <c r="L137" s="180"/>
      <c r="M137" s="180"/>
      <c r="N137" s="29"/>
      <c r="O137" s="28"/>
      <c r="P137" s="180"/>
      <c r="Q137" s="180"/>
      <c r="R137" s="29"/>
      <c r="S137" s="28"/>
      <c r="T137" s="180"/>
      <c r="U137" s="180"/>
      <c r="V137" s="29"/>
      <c r="W137" s="28"/>
      <c r="X137" s="180"/>
      <c r="Y137" s="180"/>
      <c r="Z137" s="29"/>
      <c r="AA137" s="28"/>
      <c r="AB137" s="180"/>
      <c r="AC137" s="196"/>
    </row>
    <row r="138" spans="1:29" ht="13.8" thickBot="1">
      <c r="A138" s="409" t="s">
        <v>6</v>
      </c>
      <c r="B138" s="410" t="s">
        <v>8</v>
      </c>
      <c r="C138" s="411"/>
      <c r="D138" s="3" t="s">
        <v>1</v>
      </c>
      <c r="E138" s="7" t="s">
        <v>0</v>
      </c>
      <c r="F138" s="372" t="s">
        <v>39</v>
      </c>
      <c r="G138" s="373"/>
      <c r="H138" s="373"/>
      <c r="I138" s="374"/>
      <c r="J138" s="372" t="s">
        <v>147</v>
      </c>
      <c r="K138" s="373"/>
      <c r="L138" s="373"/>
      <c r="M138" s="374"/>
      <c r="N138" s="372" t="s">
        <v>148</v>
      </c>
      <c r="O138" s="373"/>
      <c r="P138" s="373"/>
      <c r="Q138" s="374"/>
      <c r="R138" s="372" t="s">
        <v>40</v>
      </c>
      <c r="S138" s="373"/>
      <c r="T138" s="373"/>
      <c r="U138" s="374"/>
      <c r="V138" s="372" t="s">
        <v>41</v>
      </c>
      <c r="W138" s="373"/>
      <c r="X138" s="373"/>
      <c r="Y138" s="374"/>
      <c r="Z138" s="372" t="s">
        <v>149</v>
      </c>
      <c r="AA138" s="373"/>
      <c r="AB138" s="373"/>
      <c r="AC138" s="374"/>
    </row>
    <row r="139" spans="1:29" ht="13.8" thickBot="1">
      <c r="A139" s="384"/>
      <c r="B139" s="381" t="s">
        <v>4</v>
      </c>
      <c r="C139" s="382"/>
      <c r="D139" s="4" t="s">
        <v>2</v>
      </c>
      <c r="E139" s="7" t="s">
        <v>3</v>
      </c>
      <c r="F139" s="274" t="s">
        <v>154</v>
      </c>
      <c r="G139" s="55" t="s">
        <v>9</v>
      </c>
      <c r="H139" s="181" t="s">
        <v>10</v>
      </c>
      <c r="I139" s="188" t="s">
        <v>11</v>
      </c>
      <c r="J139" s="274" t="s">
        <v>154</v>
      </c>
      <c r="K139" s="55" t="s">
        <v>9</v>
      </c>
      <c r="L139" s="181" t="s">
        <v>10</v>
      </c>
      <c r="M139" s="188" t="s">
        <v>11</v>
      </c>
      <c r="N139" s="274" t="s">
        <v>154</v>
      </c>
      <c r="O139" s="55" t="s">
        <v>9</v>
      </c>
      <c r="P139" s="181" t="s">
        <v>10</v>
      </c>
      <c r="Q139" s="188" t="s">
        <v>11</v>
      </c>
      <c r="R139" s="274" t="s">
        <v>154</v>
      </c>
      <c r="S139" s="55" t="s">
        <v>9</v>
      </c>
      <c r="T139" s="181" t="s">
        <v>10</v>
      </c>
      <c r="U139" s="188" t="s">
        <v>11</v>
      </c>
      <c r="V139" s="274" t="s">
        <v>154</v>
      </c>
      <c r="W139" s="55" t="s">
        <v>9</v>
      </c>
      <c r="X139" s="181" t="s">
        <v>10</v>
      </c>
      <c r="Y139" s="188" t="s">
        <v>11</v>
      </c>
      <c r="Z139" s="274" t="s">
        <v>154</v>
      </c>
      <c r="AA139" s="55" t="s">
        <v>9</v>
      </c>
      <c r="AB139" s="181" t="s">
        <v>10</v>
      </c>
      <c r="AC139" s="188" t="s">
        <v>11</v>
      </c>
    </row>
    <row r="140" spans="1:29" ht="13.8" thickBot="1">
      <c r="A140" s="384"/>
      <c r="B140" s="386" t="s">
        <v>17</v>
      </c>
      <c r="C140" s="387"/>
      <c r="D140" s="8"/>
      <c r="E140" s="9" t="s">
        <v>16</v>
      </c>
      <c r="F140" s="275" t="s">
        <v>16</v>
      </c>
      <c r="G140" s="12" t="s">
        <v>5</v>
      </c>
      <c r="H140" s="182" t="s">
        <v>14</v>
      </c>
      <c r="I140" s="189" t="s">
        <v>15</v>
      </c>
      <c r="J140" s="275" t="s">
        <v>16</v>
      </c>
      <c r="K140" s="12" t="s">
        <v>5</v>
      </c>
      <c r="L140" s="182" t="s">
        <v>14</v>
      </c>
      <c r="M140" s="192" t="s">
        <v>15</v>
      </c>
      <c r="N140" s="275" t="s">
        <v>16</v>
      </c>
      <c r="O140" s="12" t="s">
        <v>5</v>
      </c>
      <c r="P140" s="182" t="s">
        <v>14</v>
      </c>
      <c r="Q140" s="189" t="s">
        <v>15</v>
      </c>
      <c r="R140" s="275" t="s">
        <v>16</v>
      </c>
      <c r="S140" s="12" t="s">
        <v>5</v>
      </c>
      <c r="T140" s="182" t="s">
        <v>14</v>
      </c>
      <c r="U140" s="189" t="s">
        <v>15</v>
      </c>
      <c r="V140" s="275" t="s">
        <v>16</v>
      </c>
      <c r="W140" s="12" t="s">
        <v>5</v>
      </c>
      <c r="X140" s="182" t="s">
        <v>14</v>
      </c>
      <c r="Y140" s="189" t="s">
        <v>15</v>
      </c>
      <c r="Z140" s="275" t="s">
        <v>16</v>
      </c>
      <c r="AA140" s="12" t="s">
        <v>5</v>
      </c>
      <c r="AB140" s="182" t="s">
        <v>14</v>
      </c>
      <c r="AC140" s="189" t="s">
        <v>15</v>
      </c>
    </row>
    <row r="141" spans="1:29" ht="13.8" thickBot="1">
      <c r="A141" s="384"/>
      <c r="B141" s="388" t="s">
        <v>79</v>
      </c>
      <c r="C141" s="389"/>
      <c r="D141" s="394"/>
      <c r="E141" s="34" t="s">
        <v>70</v>
      </c>
      <c r="F141" s="297"/>
      <c r="G141" s="131">
        <f>G142/3.14+G143/18.33</f>
        <v>144.22077899513869</v>
      </c>
      <c r="H141" s="172">
        <f>H142+H143</f>
        <v>25.658000000000001</v>
      </c>
      <c r="I141" s="183">
        <f>I142+I143</f>
        <v>11.34</v>
      </c>
      <c r="J141" s="297"/>
      <c r="K141" s="131">
        <f>K142/3.14+K143/18.33</f>
        <v>129.54816336033304</v>
      </c>
      <c r="L141" s="172">
        <f>L142+L143</f>
        <v>23.820999999999998</v>
      </c>
      <c r="M141" s="183">
        <f>M142+M143</f>
        <v>11.294</v>
      </c>
      <c r="N141" s="297"/>
      <c r="O141" s="131">
        <f>O142/3.14+O143/18.33</f>
        <v>131.87632262032588</v>
      </c>
      <c r="P141" s="172">
        <f>P142+P143</f>
        <v>23.929000000000002</v>
      </c>
      <c r="Q141" s="183">
        <f>Q142+Q143</f>
        <v>11.596</v>
      </c>
      <c r="R141" s="297"/>
      <c r="S141" s="131">
        <f>S142/3.14+S143/18.33</f>
        <v>125.84586890725934</v>
      </c>
      <c r="T141" s="172">
        <f>T142+T143</f>
        <v>23.228000000000002</v>
      </c>
      <c r="U141" s="183">
        <f>U142+U143</f>
        <v>10.937000000000001</v>
      </c>
      <c r="V141" s="297"/>
      <c r="W141" s="131">
        <f>W142/3.14+W143/18.33</f>
        <v>129.94499289390197</v>
      </c>
      <c r="X141" s="172">
        <f>X142+X143</f>
        <v>23.73</v>
      </c>
      <c r="Y141" s="183">
        <f>Y142+Y143</f>
        <v>10.454000000000001</v>
      </c>
      <c r="Z141" s="297"/>
      <c r="AA141" s="131">
        <f>AA142/3.14+AA143/18.33</f>
        <v>131.42684888856456</v>
      </c>
      <c r="AB141" s="172">
        <f>AB142+AB143</f>
        <v>23.9</v>
      </c>
      <c r="AC141" s="183">
        <f>AC142+AC143</f>
        <v>10.323</v>
      </c>
    </row>
    <row r="142" spans="1:29" ht="13.8" thickBot="1">
      <c r="A142" s="384"/>
      <c r="B142" s="390"/>
      <c r="C142" s="391"/>
      <c r="D142" s="395"/>
      <c r="E142" s="15" t="s">
        <v>78</v>
      </c>
      <c r="F142" s="274">
        <v>36</v>
      </c>
      <c r="G142" s="127">
        <v>212</v>
      </c>
      <c r="H142" s="173">
        <v>16.02</v>
      </c>
      <c r="I142" s="184">
        <v>5.9640000000000004</v>
      </c>
      <c r="J142" s="274">
        <v>36.01</v>
      </c>
      <c r="K142" s="127">
        <v>224</v>
      </c>
      <c r="L142" s="173">
        <v>16.41</v>
      </c>
      <c r="M142" s="184">
        <v>6.9160000000000004</v>
      </c>
      <c r="N142" s="274">
        <v>36.04</v>
      </c>
      <c r="O142" s="127">
        <v>226</v>
      </c>
      <c r="P142" s="173">
        <v>16.46</v>
      </c>
      <c r="Q142" s="184">
        <v>7.0839999999999996</v>
      </c>
      <c r="R142" s="274">
        <v>36.299999999999997</v>
      </c>
      <c r="S142" s="127">
        <v>217</v>
      </c>
      <c r="T142" s="173">
        <v>15.99</v>
      </c>
      <c r="U142" s="184">
        <v>6.6360000000000001</v>
      </c>
      <c r="V142" s="274">
        <v>36.36</v>
      </c>
      <c r="W142" s="127">
        <v>210</v>
      </c>
      <c r="X142" s="173">
        <v>15.57</v>
      </c>
      <c r="Y142" s="184">
        <v>6.0759999999999996</v>
      </c>
      <c r="Z142" s="274">
        <v>36.22</v>
      </c>
      <c r="AA142" s="127">
        <v>209</v>
      </c>
      <c r="AB142" s="173">
        <v>15.74</v>
      </c>
      <c r="AC142" s="184">
        <v>5.6280000000000001</v>
      </c>
    </row>
    <row r="143" spans="1:29" ht="13.8" thickBot="1">
      <c r="A143" s="384"/>
      <c r="B143" s="392"/>
      <c r="C143" s="393"/>
      <c r="D143" s="396"/>
      <c r="E143" s="35" t="s">
        <v>75</v>
      </c>
      <c r="F143" s="274">
        <v>6.02</v>
      </c>
      <c r="G143" s="127">
        <v>1406</v>
      </c>
      <c r="H143" s="173">
        <v>9.6379999999999999</v>
      </c>
      <c r="I143" s="184">
        <v>5.3760000000000003</v>
      </c>
      <c r="J143" s="274">
        <v>6.08</v>
      </c>
      <c r="K143" s="127">
        <v>1067</v>
      </c>
      <c r="L143" s="173">
        <v>7.4109999999999996</v>
      </c>
      <c r="M143" s="184">
        <v>4.3780000000000001</v>
      </c>
      <c r="N143" s="274">
        <v>6.09</v>
      </c>
      <c r="O143" s="127">
        <v>1098</v>
      </c>
      <c r="P143" s="173">
        <v>7.4690000000000003</v>
      </c>
      <c r="Q143" s="184">
        <v>4.5119999999999996</v>
      </c>
      <c r="R143" s="274">
        <v>6.14</v>
      </c>
      <c r="S143" s="127">
        <v>1040</v>
      </c>
      <c r="T143" s="173">
        <v>7.2380000000000004</v>
      </c>
      <c r="U143" s="184">
        <v>4.3010000000000002</v>
      </c>
      <c r="V143" s="274">
        <v>6.14</v>
      </c>
      <c r="W143" s="127">
        <v>1156</v>
      </c>
      <c r="X143" s="173">
        <v>8.16</v>
      </c>
      <c r="Y143" s="184">
        <v>4.3780000000000001</v>
      </c>
      <c r="Z143" s="274">
        <v>6.11</v>
      </c>
      <c r="AA143" s="127">
        <v>1189</v>
      </c>
      <c r="AB143" s="173">
        <v>8.16</v>
      </c>
      <c r="AC143" s="184">
        <v>4.6950000000000003</v>
      </c>
    </row>
    <row r="144" spans="1:29" ht="13.8" thickBot="1">
      <c r="A144" s="384"/>
      <c r="B144" s="397" t="s">
        <v>80</v>
      </c>
      <c r="C144" s="398"/>
      <c r="D144" s="401"/>
      <c r="E144" s="34" t="s">
        <v>70</v>
      </c>
      <c r="F144" s="298"/>
      <c r="G144" s="131">
        <f>G145/3.14+G146/18.33</f>
        <v>19.285498347701896</v>
      </c>
      <c r="H144" s="172">
        <f>H145+H146</f>
        <v>3.9049999999999998</v>
      </c>
      <c r="I144" s="172">
        <f>I145+I146</f>
        <v>0.61399999999999999</v>
      </c>
      <c r="J144" s="298"/>
      <c r="K144" s="131">
        <f>K145/3.14+K146/18.33</f>
        <v>18.703111046246974</v>
      </c>
      <c r="L144" s="172">
        <f>L145+L146</f>
        <v>4.12</v>
      </c>
      <c r="M144" s="172">
        <f>M145+M146</f>
        <v>0.70800000000000007</v>
      </c>
      <c r="N144" s="298"/>
      <c r="O144" s="131">
        <f>O145/3.14+O146/18.33</f>
        <v>19.185248504939523</v>
      </c>
      <c r="P144" s="172">
        <f>P145+P146</f>
        <v>4.13</v>
      </c>
      <c r="Q144" s="172">
        <f>Q145+Q146</f>
        <v>0.70000000000000007</v>
      </c>
      <c r="R144" s="298"/>
      <c r="S144" s="131">
        <f>S145/3.14+S146/18.33</f>
        <v>23.039568282826178</v>
      </c>
      <c r="T144" s="172">
        <f>T145+T146</f>
        <v>4.218</v>
      </c>
      <c r="U144" s="172">
        <f>U145+U146</f>
        <v>0.84399999999999997</v>
      </c>
      <c r="V144" s="298"/>
      <c r="W144" s="131">
        <f>W145/3.14+W146/18.33</f>
        <v>19.039304193119072</v>
      </c>
      <c r="X144" s="172">
        <f>X145+X146</f>
        <v>3.9550000000000001</v>
      </c>
      <c r="Y144" s="172">
        <f>Y145+Y146</f>
        <v>0.67200000000000004</v>
      </c>
      <c r="Z144" s="298"/>
      <c r="AA144" s="131">
        <f>AA145/3.14+AA146/18.33</f>
        <v>20.27635597902572</v>
      </c>
      <c r="AB144" s="172">
        <f>AB145+AB146</f>
        <v>4.1719999999999997</v>
      </c>
      <c r="AC144" s="172">
        <f>AC145+AC146</f>
        <v>0.71</v>
      </c>
    </row>
    <row r="145" spans="1:29" ht="13.8" thickBot="1">
      <c r="A145" s="384"/>
      <c r="B145" s="390"/>
      <c r="C145" s="391"/>
      <c r="D145" s="402"/>
      <c r="E145" s="15" t="s">
        <v>78</v>
      </c>
      <c r="F145" s="274">
        <v>34.47</v>
      </c>
      <c r="G145" s="127">
        <v>40</v>
      </c>
      <c r="H145" s="173">
        <v>2.7719999999999998</v>
      </c>
      <c r="I145" s="184">
        <v>0</v>
      </c>
      <c r="J145" s="274">
        <v>34.33</v>
      </c>
      <c r="K145" s="127">
        <v>38</v>
      </c>
      <c r="L145" s="173">
        <v>2.968</v>
      </c>
      <c r="M145" s="184">
        <v>5.6000000000000001E-2</v>
      </c>
      <c r="N145" s="274">
        <v>34.4</v>
      </c>
      <c r="O145" s="127">
        <v>39</v>
      </c>
      <c r="P145" s="173">
        <v>2.94</v>
      </c>
      <c r="Q145" s="184">
        <v>2.8000000000000001E-2</v>
      </c>
      <c r="R145" s="274">
        <v>34.58</v>
      </c>
      <c r="S145" s="127">
        <v>35</v>
      </c>
      <c r="T145" s="173">
        <v>2.548</v>
      </c>
      <c r="U145" s="184">
        <v>0</v>
      </c>
      <c r="V145" s="274">
        <v>34.630000000000003</v>
      </c>
      <c r="W145" s="127">
        <v>37</v>
      </c>
      <c r="X145" s="173">
        <v>2.6880000000000002</v>
      </c>
      <c r="Y145" s="184">
        <v>0</v>
      </c>
      <c r="Z145" s="274">
        <v>34.47</v>
      </c>
      <c r="AA145" s="127">
        <v>39</v>
      </c>
      <c r="AB145" s="173">
        <v>2.8279999999999998</v>
      </c>
      <c r="AC145" s="184">
        <v>0</v>
      </c>
    </row>
    <row r="146" spans="1:29" ht="13.8" thickBot="1">
      <c r="A146" s="384"/>
      <c r="B146" s="399"/>
      <c r="C146" s="400"/>
      <c r="D146" s="403"/>
      <c r="E146" s="35" t="s">
        <v>75</v>
      </c>
      <c r="F146" s="296">
        <v>6.06</v>
      </c>
      <c r="G146" s="130">
        <v>120</v>
      </c>
      <c r="H146" s="174">
        <v>1.133</v>
      </c>
      <c r="I146" s="185">
        <v>0.61399999999999999</v>
      </c>
      <c r="J146" s="296">
        <v>6.03</v>
      </c>
      <c r="K146" s="130">
        <v>121</v>
      </c>
      <c r="L146" s="174">
        <v>1.1519999999999999</v>
      </c>
      <c r="M146" s="185">
        <v>0.65200000000000002</v>
      </c>
      <c r="N146" s="296">
        <v>6.04</v>
      </c>
      <c r="O146" s="130">
        <v>124</v>
      </c>
      <c r="P146" s="174">
        <v>1.19</v>
      </c>
      <c r="Q146" s="185">
        <v>0.67200000000000004</v>
      </c>
      <c r="R146" s="296">
        <v>6.06</v>
      </c>
      <c r="S146" s="271">
        <v>218</v>
      </c>
      <c r="T146" s="190">
        <v>1.67</v>
      </c>
      <c r="U146" s="191">
        <v>0.84399999999999997</v>
      </c>
      <c r="V146" s="296">
        <v>6.09</v>
      </c>
      <c r="W146" s="130">
        <v>133</v>
      </c>
      <c r="X146" s="174">
        <v>1.2669999999999999</v>
      </c>
      <c r="Y146" s="185">
        <v>0.67200000000000004</v>
      </c>
      <c r="Z146" s="296">
        <v>6.06</v>
      </c>
      <c r="AA146" s="130">
        <v>144</v>
      </c>
      <c r="AB146" s="174">
        <v>1.3440000000000001</v>
      </c>
      <c r="AC146" s="185">
        <v>0.71</v>
      </c>
    </row>
    <row r="147" spans="1:29" ht="13.8" thickBot="1">
      <c r="A147" s="384"/>
      <c r="B147" s="404" t="s">
        <v>7</v>
      </c>
      <c r="C147" s="404"/>
      <c r="D147" s="404"/>
      <c r="E147" s="36" t="s">
        <v>70</v>
      </c>
      <c r="F147" s="297"/>
      <c r="G147" s="265"/>
      <c r="H147" s="178">
        <f>H141+H144</f>
        <v>29.563000000000002</v>
      </c>
      <c r="I147" s="132">
        <f>I144+I141</f>
        <v>11.954000000000001</v>
      </c>
      <c r="J147" s="297"/>
      <c r="K147" s="265"/>
      <c r="L147" s="178">
        <f t="shared" ref="L147:M149" si="3">L141+L144</f>
        <v>27.940999999999999</v>
      </c>
      <c r="M147" s="186">
        <f t="shared" si="3"/>
        <v>12.002000000000001</v>
      </c>
      <c r="N147" s="297"/>
      <c r="O147" s="265"/>
      <c r="P147" s="178">
        <f t="shared" ref="P147:Q149" si="4">P141+P144</f>
        <v>28.059000000000001</v>
      </c>
      <c r="Q147" s="186">
        <f t="shared" si="4"/>
        <v>12.295999999999999</v>
      </c>
      <c r="R147" s="297"/>
      <c r="S147" s="265"/>
      <c r="T147" s="172">
        <f t="shared" ref="T147:U149" si="5">T141+T144</f>
        <v>27.446000000000002</v>
      </c>
      <c r="U147" s="172">
        <f t="shared" si="5"/>
        <v>11.781000000000001</v>
      </c>
      <c r="V147" s="297"/>
      <c r="W147" s="265"/>
      <c r="X147" s="178">
        <f t="shared" ref="X147:Y149" si="6">X141+X144</f>
        <v>27.685000000000002</v>
      </c>
      <c r="Y147" s="186">
        <f t="shared" si="6"/>
        <v>11.126000000000001</v>
      </c>
      <c r="Z147" s="297"/>
      <c r="AA147" s="265"/>
      <c r="AB147" s="178">
        <f t="shared" ref="AB147:AC149" si="7">AB141+AB144</f>
        <v>28.071999999999999</v>
      </c>
      <c r="AC147" s="186">
        <f t="shared" si="7"/>
        <v>11.033000000000001</v>
      </c>
    </row>
    <row r="148" spans="1:29" ht="13.8" thickBot="1">
      <c r="A148" s="384"/>
      <c r="B148" s="405"/>
      <c r="C148" s="405"/>
      <c r="D148" s="405"/>
      <c r="E148" s="37" t="s">
        <v>78</v>
      </c>
      <c r="F148" s="299"/>
      <c r="G148" s="295"/>
      <c r="H148" s="172">
        <f>H142+H145</f>
        <v>18.791999999999998</v>
      </c>
      <c r="I148" s="133">
        <f>I142+I145</f>
        <v>5.9640000000000004</v>
      </c>
      <c r="J148" s="299"/>
      <c r="K148" s="295"/>
      <c r="L148" s="172">
        <f t="shared" si="3"/>
        <v>19.378</v>
      </c>
      <c r="M148" s="183">
        <f t="shared" si="3"/>
        <v>6.9720000000000004</v>
      </c>
      <c r="N148" s="299"/>
      <c r="O148" s="295"/>
      <c r="P148" s="172">
        <f t="shared" si="4"/>
        <v>19.400000000000002</v>
      </c>
      <c r="Q148" s="183">
        <f t="shared" si="4"/>
        <v>7.1119999999999992</v>
      </c>
      <c r="R148" s="299"/>
      <c r="S148" s="295"/>
      <c r="T148" s="172">
        <f t="shared" si="5"/>
        <v>18.538</v>
      </c>
      <c r="U148" s="183">
        <f t="shared" si="5"/>
        <v>6.6360000000000001</v>
      </c>
      <c r="V148" s="299"/>
      <c r="W148" s="295"/>
      <c r="X148" s="172">
        <f t="shared" si="6"/>
        <v>18.257999999999999</v>
      </c>
      <c r="Y148" s="183">
        <f t="shared" si="6"/>
        <v>6.0759999999999996</v>
      </c>
      <c r="Z148" s="299"/>
      <c r="AA148" s="295"/>
      <c r="AB148" s="172">
        <f t="shared" si="7"/>
        <v>18.568000000000001</v>
      </c>
      <c r="AC148" s="183">
        <f t="shared" si="7"/>
        <v>5.6280000000000001</v>
      </c>
    </row>
    <row r="149" spans="1:29" ht="13.8" thickBot="1">
      <c r="A149" s="384"/>
      <c r="B149" s="405"/>
      <c r="C149" s="405"/>
      <c r="D149" s="405"/>
      <c r="E149" s="18" t="s">
        <v>75</v>
      </c>
      <c r="F149" s="300"/>
      <c r="G149" s="266"/>
      <c r="H149" s="179">
        <f>H143+H146</f>
        <v>10.771000000000001</v>
      </c>
      <c r="I149" s="134">
        <f>I143+I146</f>
        <v>5.99</v>
      </c>
      <c r="J149" s="300"/>
      <c r="K149" s="266"/>
      <c r="L149" s="179">
        <f t="shared" si="3"/>
        <v>8.5629999999999988</v>
      </c>
      <c r="M149" s="187">
        <f t="shared" si="3"/>
        <v>5.03</v>
      </c>
      <c r="N149" s="300"/>
      <c r="O149" s="266"/>
      <c r="P149" s="179">
        <f t="shared" si="4"/>
        <v>8.6590000000000007</v>
      </c>
      <c r="Q149" s="187">
        <f t="shared" si="4"/>
        <v>5.1839999999999993</v>
      </c>
      <c r="R149" s="300"/>
      <c r="S149" s="266"/>
      <c r="T149" s="179">
        <f t="shared" si="5"/>
        <v>8.9080000000000013</v>
      </c>
      <c r="U149" s="187">
        <f t="shared" si="5"/>
        <v>5.1450000000000005</v>
      </c>
      <c r="V149" s="300"/>
      <c r="W149" s="266"/>
      <c r="X149" s="179">
        <f t="shared" si="6"/>
        <v>9.4269999999999996</v>
      </c>
      <c r="Y149" s="187">
        <f t="shared" si="6"/>
        <v>5.05</v>
      </c>
      <c r="Z149" s="300"/>
      <c r="AA149" s="266"/>
      <c r="AB149" s="179">
        <f t="shared" si="7"/>
        <v>9.5039999999999996</v>
      </c>
      <c r="AC149" s="187">
        <f t="shared" si="7"/>
        <v>5.4050000000000002</v>
      </c>
    </row>
    <row r="150" spans="1:29" ht="13.8" thickBot="1">
      <c r="A150" s="24"/>
      <c r="B150" s="31"/>
      <c r="C150" s="31"/>
      <c r="D150" s="32"/>
      <c r="E150" s="28"/>
      <c r="F150" s="29"/>
      <c r="G150" s="28"/>
      <c r="H150" s="28"/>
      <c r="I150" s="28"/>
      <c r="J150" s="29"/>
      <c r="K150" s="28"/>
      <c r="L150" s="28"/>
      <c r="M150" s="28"/>
      <c r="N150" s="29"/>
      <c r="O150" s="28"/>
      <c r="P150" s="28"/>
      <c r="Q150" s="28"/>
      <c r="R150" s="29"/>
      <c r="S150" s="28"/>
      <c r="T150" s="28"/>
      <c r="U150" s="28"/>
      <c r="V150" s="29"/>
      <c r="W150" s="28"/>
      <c r="X150" s="28"/>
      <c r="Y150" s="28"/>
      <c r="Z150" s="29"/>
      <c r="AA150" s="28"/>
      <c r="AB150" s="28"/>
      <c r="AC150" s="33"/>
    </row>
    <row r="151" spans="1:29" ht="13.8" thickBot="1">
      <c r="A151" s="383" t="s">
        <v>6</v>
      </c>
      <c r="B151" s="379" t="s">
        <v>8</v>
      </c>
      <c r="C151" s="380"/>
      <c r="D151" s="3" t="s">
        <v>1</v>
      </c>
      <c r="E151" s="6" t="s">
        <v>0</v>
      </c>
      <c r="F151" s="372" t="s">
        <v>150</v>
      </c>
      <c r="G151" s="373"/>
      <c r="H151" s="373"/>
      <c r="I151" s="374"/>
      <c r="J151" s="372" t="s">
        <v>42</v>
      </c>
      <c r="K151" s="373"/>
      <c r="L151" s="373"/>
      <c r="M151" s="374"/>
      <c r="N151" s="376" t="s">
        <v>30</v>
      </c>
      <c r="O151" s="377"/>
      <c r="P151" s="377"/>
      <c r="Q151" s="378"/>
      <c r="R151" s="372" t="s">
        <v>151</v>
      </c>
      <c r="S151" s="373"/>
      <c r="T151" s="373"/>
      <c r="U151" s="374"/>
      <c r="V151" s="372" t="s">
        <v>152</v>
      </c>
      <c r="W151" s="373"/>
      <c r="X151" s="373"/>
      <c r="Y151" s="374"/>
      <c r="Z151" s="372" t="s">
        <v>153</v>
      </c>
      <c r="AA151" s="373"/>
      <c r="AB151" s="373"/>
      <c r="AC151" s="374"/>
    </row>
    <row r="152" spans="1:29" ht="13.8" thickBot="1">
      <c r="A152" s="384"/>
      <c r="B152" s="381" t="s">
        <v>4</v>
      </c>
      <c r="C152" s="382"/>
      <c r="D152" s="4" t="s">
        <v>2</v>
      </c>
      <c r="E152" s="7" t="s">
        <v>3</v>
      </c>
      <c r="F152" s="274" t="s">
        <v>154</v>
      </c>
      <c r="G152" s="55" t="s">
        <v>9</v>
      </c>
      <c r="H152" s="14" t="s">
        <v>10</v>
      </c>
      <c r="I152" s="15" t="s">
        <v>11</v>
      </c>
      <c r="J152" s="274" t="s">
        <v>154</v>
      </c>
      <c r="K152" s="55" t="s">
        <v>9</v>
      </c>
      <c r="L152" s="14" t="s">
        <v>10</v>
      </c>
      <c r="M152" s="15" t="s">
        <v>11</v>
      </c>
      <c r="N152" s="274" t="s">
        <v>154</v>
      </c>
      <c r="O152" s="55" t="s">
        <v>9</v>
      </c>
      <c r="P152" s="14" t="s">
        <v>10</v>
      </c>
      <c r="Q152" s="15" t="s">
        <v>11</v>
      </c>
      <c r="R152" s="274" t="s">
        <v>154</v>
      </c>
      <c r="S152" s="55" t="s">
        <v>9</v>
      </c>
      <c r="T152" s="14" t="s">
        <v>10</v>
      </c>
      <c r="U152" s="15" t="s">
        <v>11</v>
      </c>
      <c r="V152" s="274" t="s">
        <v>154</v>
      </c>
      <c r="W152" s="55" t="s">
        <v>9</v>
      </c>
      <c r="X152" s="14" t="s">
        <v>10</v>
      </c>
      <c r="Y152" s="35" t="s">
        <v>11</v>
      </c>
      <c r="Z152" s="274" t="s">
        <v>154</v>
      </c>
      <c r="AA152" s="55" t="s">
        <v>9</v>
      </c>
      <c r="AB152" s="14" t="s">
        <v>10</v>
      </c>
      <c r="AC152" s="15" t="s">
        <v>11</v>
      </c>
    </row>
    <row r="153" spans="1:29" ht="13.8" thickBot="1">
      <c r="A153" s="384"/>
      <c r="B153" s="386" t="s">
        <v>17</v>
      </c>
      <c r="C153" s="387"/>
      <c r="D153" s="8"/>
      <c r="E153" s="9" t="s">
        <v>16</v>
      </c>
      <c r="F153" s="275" t="s">
        <v>16</v>
      </c>
      <c r="G153" s="12" t="s">
        <v>5</v>
      </c>
      <c r="H153" s="10" t="s">
        <v>14</v>
      </c>
      <c r="I153" s="11" t="s">
        <v>15</v>
      </c>
      <c r="J153" s="275" t="s">
        <v>16</v>
      </c>
      <c r="K153" s="12" t="s">
        <v>5</v>
      </c>
      <c r="L153" s="10" t="s">
        <v>14</v>
      </c>
      <c r="M153" s="11" t="s">
        <v>15</v>
      </c>
      <c r="N153" s="275" t="s">
        <v>16</v>
      </c>
      <c r="O153" s="12" t="s">
        <v>5</v>
      </c>
      <c r="P153" s="10" t="s">
        <v>14</v>
      </c>
      <c r="Q153" s="11" t="s">
        <v>15</v>
      </c>
      <c r="R153" s="275" t="s">
        <v>16</v>
      </c>
      <c r="S153" s="12" t="s">
        <v>5</v>
      </c>
      <c r="T153" s="10" t="s">
        <v>14</v>
      </c>
      <c r="U153" s="11" t="s">
        <v>15</v>
      </c>
      <c r="V153" s="275" t="s">
        <v>16</v>
      </c>
      <c r="W153" s="12" t="s">
        <v>5</v>
      </c>
      <c r="X153" s="10" t="s">
        <v>14</v>
      </c>
      <c r="Y153" s="13" t="s">
        <v>15</v>
      </c>
      <c r="Z153" s="275" t="s">
        <v>16</v>
      </c>
      <c r="AA153" s="12" t="s">
        <v>5</v>
      </c>
      <c r="AB153" s="10" t="s">
        <v>14</v>
      </c>
      <c r="AC153" s="11" t="s">
        <v>15</v>
      </c>
    </row>
    <row r="154" spans="1:29" ht="13.8" thickBot="1">
      <c r="A154" s="384"/>
      <c r="B154" s="388" t="s">
        <v>79</v>
      </c>
      <c r="C154" s="389"/>
      <c r="D154" s="394"/>
      <c r="E154" s="34" t="s">
        <v>70</v>
      </c>
      <c r="F154" s="297"/>
      <c r="G154" s="131">
        <f>G155/3.14+G156/18.33</f>
        <v>122.18787897741686</v>
      </c>
      <c r="H154" s="172">
        <f>H155+H156</f>
        <v>22.392000000000003</v>
      </c>
      <c r="I154" s="183">
        <f>I155+I156</f>
        <v>9.782</v>
      </c>
      <c r="J154" s="297"/>
      <c r="K154" s="131">
        <f>K155/3.14+K156/18.33</f>
        <v>112.05413144022711</v>
      </c>
      <c r="L154" s="172">
        <f>L155+L156</f>
        <v>20.712</v>
      </c>
      <c r="M154" s="183">
        <f>M155+M156</f>
        <v>8.9260000000000002</v>
      </c>
      <c r="N154" s="297"/>
      <c r="O154" s="131">
        <f>O155/3.14+O156/18.33</f>
        <v>124.710978139627</v>
      </c>
      <c r="P154" s="172">
        <f>P155+P156</f>
        <v>22.768999999999998</v>
      </c>
      <c r="Q154" s="183">
        <f>Q155+Q156</f>
        <v>9.9789999999999992</v>
      </c>
      <c r="R154" s="297"/>
      <c r="S154" s="131">
        <f>S155/3.14+S156/18.33</f>
        <v>122.13662472505135</v>
      </c>
      <c r="T154" s="172">
        <f>T155+T156</f>
        <v>21.698999999999998</v>
      </c>
      <c r="U154" s="183">
        <f>U155+U156</f>
        <v>10.018000000000001</v>
      </c>
      <c r="V154" s="297"/>
      <c r="W154" s="131">
        <f>W155/3.14+W156/18.33</f>
        <v>118.80596703743473</v>
      </c>
      <c r="X154" s="172">
        <f>X155+X156</f>
        <v>20.988</v>
      </c>
      <c r="Y154" s="193">
        <f>Y155+Y156</f>
        <v>10.134</v>
      </c>
      <c r="Z154" s="297"/>
      <c r="AA154" s="131">
        <f>AA155/3.14+AA156/18.33</f>
        <v>114.12914681650282</v>
      </c>
      <c r="AB154" s="172">
        <f>AB155+AB156</f>
        <v>19.905999999999999</v>
      </c>
      <c r="AC154" s="183">
        <f>AC155+AC156</f>
        <v>10.024000000000001</v>
      </c>
    </row>
    <row r="155" spans="1:29" ht="13.8" thickBot="1">
      <c r="A155" s="384"/>
      <c r="B155" s="390"/>
      <c r="C155" s="391"/>
      <c r="D155" s="395"/>
      <c r="E155" s="15" t="s">
        <v>78</v>
      </c>
      <c r="F155" s="274">
        <v>36.35</v>
      </c>
      <c r="G155" s="127">
        <v>205</v>
      </c>
      <c r="H155" s="173">
        <v>15.71</v>
      </c>
      <c r="I155" s="184">
        <v>5.4039999999999999</v>
      </c>
      <c r="J155" s="274">
        <v>36.57</v>
      </c>
      <c r="K155" s="127">
        <v>185</v>
      </c>
      <c r="L155" s="173">
        <v>14.53</v>
      </c>
      <c r="M155" s="184">
        <v>4.76</v>
      </c>
      <c r="N155" s="274">
        <v>36.4</v>
      </c>
      <c r="O155" s="127">
        <v>185</v>
      </c>
      <c r="P155" s="173">
        <v>14.34</v>
      </c>
      <c r="Q155" s="184">
        <v>4.8719999999999999</v>
      </c>
      <c r="R155" s="274">
        <v>36.39</v>
      </c>
      <c r="S155" s="127">
        <v>180</v>
      </c>
      <c r="T155" s="173">
        <v>14</v>
      </c>
      <c r="U155" s="184">
        <v>4.8719999999999999</v>
      </c>
      <c r="V155" s="274">
        <v>36.43</v>
      </c>
      <c r="W155" s="127">
        <v>168</v>
      </c>
      <c r="X155" s="173">
        <v>13.02</v>
      </c>
      <c r="Y155" s="194">
        <v>4.8159999999999998</v>
      </c>
      <c r="Z155" s="274">
        <v>36.65</v>
      </c>
      <c r="AA155" s="127">
        <v>154</v>
      </c>
      <c r="AB155" s="173">
        <v>11.9</v>
      </c>
      <c r="AC155" s="184">
        <v>4.6479999999999997</v>
      </c>
    </row>
    <row r="156" spans="1:29" ht="13.8" thickBot="1">
      <c r="A156" s="384"/>
      <c r="B156" s="392"/>
      <c r="C156" s="393"/>
      <c r="D156" s="396"/>
      <c r="E156" s="35" t="s">
        <v>75</v>
      </c>
      <c r="F156" s="274">
        <v>6.13</v>
      </c>
      <c r="G156" s="127">
        <v>1043</v>
      </c>
      <c r="H156" s="173">
        <v>6.6820000000000004</v>
      </c>
      <c r="I156" s="184">
        <v>4.3780000000000001</v>
      </c>
      <c r="J156" s="274">
        <v>6.18</v>
      </c>
      <c r="K156" s="127">
        <v>974</v>
      </c>
      <c r="L156" s="173">
        <v>6.1820000000000004</v>
      </c>
      <c r="M156" s="184">
        <v>4.1660000000000004</v>
      </c>
      <c r="N156" s="274">
        <v>6.12</v>
      </c>
      <c r="O156" s="127">
        <v>1206</v>
      </c>
      <c r="P156" s="173">
        <v>8.4290000000000003</v>
      </c>
      <c r="Q156" s="184">
        <v>5.1070000000000002</v>
      </c>
      <c r="R156" s="274">
        <v>6.1</v>
      </c>
      <c r="S156" s="127">
        <v>1188</v>
      </c>
      <c r="T156" s="173">
        <v>7.6989999999999998</v>
      </c>
      <c r="U156" s="184">
        <v>5.1459999999999999</v>
      </c>
      <c r="V156" s="274">
        <v>6.11</v>
      </c>
      <c r="W156" s="127">
        <v>1197</v>
      </c>
      <c r="X156" s="173">
        <v>7.968</v>
      </c>
      <c r="Y156" s="194">
        <v>5.3179999999999996</v>
      </c>
      <c r="Z156" s="274">
        <v>6.15</v>
      </c>
      <c r="AA156" s="127">
        <v>1193</v>
      </c>
      <c r="AB156" s="173">
        <v>8.0060000000000002</v>
      </c>
      <c r="AC156" s="184">
        <v>5.3760000000000003</v>
      </c>
    </row>
    <row r="157" spans="1:29" ht="13.8" thickBot="1">
      <c r="A157" s="384"/>
      <c r="B157" s="397" t="s">
        <v>80</v>
      </c>
      <c r="C157" s="398"/>
      <c r="D157" s="401"/>
      <c r="E157" s="34" t="s">
        <v>70</v>
      </c>
      <c r="F157" s="298"/>
      <c r="G157" s="131">
        <f>G158/3.14+G159/18.33</f>
        <v>18.829943602948074</v>
      </c>
      <c r="H157" s="172">
        <f>H158+H159</f>
        <v>4.03</v>
      </c>
      <c r="I157" s="183">
        <f>I158+I159</f>
        <v>0.63300000000000001</v>
      </c>
      <c r="J157" s="298"/>
      <c r="K157" s="131">
        <f>K158/3.14+K159/18.33</f>
        <v>13.219601016050397</v>
      </c>
      <c r="L157" s="172">
        <f>L158+L159</f>
        <v>3.0680000000000001</v>
      </c>
      <c r="M157" s="183">
        <f>M158+M159</f>
        <v>0.32600000000000001</v>
      </c>
      <c r="N157" s="298"/>
      <c r="O157" s="131">
        <f>O158/3.14+O159/18.33</f>
        <v>13.592627727334326</v>
      </c>
      <c r="P157" s="172">
        <f>P158+P159</f>
        <v>3.1</v>
      </c>
      <c r="Q157" s="183">
        <f>Q158+Q159</f>
        <v>0.26800000000000002</v>
      </c>
      <c r="R157" s="298"/>
      <c r="S157" s="131">
        <f>S158/3.14+S159/18.33</f>
        <v>18.930193445710454</v>
      </c>
      <c r="T157" s="172">
        <f>T158+T159</f>
        <v>3.7060000000000004</v>
      </c>
      <c r="U157" s="183">
        <f>U158+U159</f>
        <v>0.48</v>
      </c>
      <c r="V157" s="298"/>
      <c r="W157" s="131">
        <f>W158/3.14+W159/18.33</f>
        <v>12.837713400120229</v>
      </c>
      <c r="X157" s="172">
        <f>X158+X159</f>
        <v>2.9210000000000003</v>
      </c>
      <c r="Y157" s="193">
        <f>Y158+Y159</f>
        <v>0.249</v>
      </c>
      <c r="Z157" s="298"/>
      <c r="AA157" s="131">
        <f>AA158/3.14+AA159/18.33</f>
        <v>12.000271039436237</v>
      </c>
      <c r="AB157" s="172">
        <f>AB158+AB159</f>
        <v>2.7549999999999999</v>
      </c>
      <c r="AC157" s="183">
        <f>AC158+AC159</f>
        <v>0.307</v>
      </c>
    </row>
    <row r="158" spans="1:29" ht="13.8" thickBot="1">
      <c r="A158" s="384"/>
      <c r="B158" s="390"/>
      <c r="C158" s="391"/>
      <c r="D158" s="402"/>
      <c r="E158" s="15" t="s">
        <v>78</v>
      </c>
      <c r="F158" s="274">
        <v>34.5</v>
      </c>
      <c r="G158" s="127">
        <v>36</v>
      </c>
      <c r="H158" s="173">
        <v>2.7440000000000002</v>
      </c>
      <c r="I158" s="184">
        <v>0</v>
      </c>
      <c r="J158" s="274">
        <v>34.65</v>
      </c>
      <c r="K158" s="127">
        <v>35</v>
      </c>
      <c r="L158" s="173">
        <v>2.492</v>
      </c>
      <c r="M158" s="184">
        <v>0</v>
      </c>
      <c r="N158" s="274">
        <v>34.65</v>
      </c>
      <c r="O158" s="127">
        <v>36</v>
      </c>
      <c r="P158" s="173">
        <v>2.7160000000000002</v>
      </c>
      <c r="Q158" s="184">
        <v>0</v>
      </c>
      <c r="R158" s="274">
        <v>34.64</v>
      </c>
      <c r="S158" s="127">
        <v>37</v>
      </c>
      <c r="T158" s="173">
        <v>2.6880000000000002</v>
      </c>
      <c r="U158" s="184">
        <v>0</v>
      </c>
      <c r="V158" s="274">
        <v>34.71</v>
      </c>
      <c r="W158" s="127">
        <v>35</v>
      </c>
      <c r="X158" s="173">
        <v>2.5760000000000001</v>
      </c>
      <c r="Y158" s="194">
        <v>0</v>
      </c>
      <c r="Z158" s="274">
        <v>34.86</v>
      </c>
      <c r="AA158" s="127">
        <v>31</v>
      </c>
      <c r="AB158" s="173">
        <v>2.3519999999999999</v>
      </c>
      <c r="AC158" s="184">
        <v>0</v>
      </c>
    </row>
    <row r="159" spans="1:29" ht="13.8" thickBot="1">
      <c r="A159" s="384"/>
      <c r="B159" s="399"/>
      <c r="C159" s="400"/>
      <c r="D159" s="403"/>
      <c r="E159" s="35" t="s">
        <v>75</v>
      </c>
      <c r="F159" s="296">
        <v>6.06</v>
      </c>
      <c r="G159" s="130">
        <v>135</v>
      </c>
      <c r="H159" s="174">
        <v>1.286</v>
      </c>
      <c r="I159" s="185">
        <v>0.63300000000000001</v>
      </c>
      <c r="J159" s="296">
        <v>6.09</v>
      </c>
      <c r="K159" s="271">
        <v>38</v>
      </c>
      <c r="L159" s="190">
        <v>0.57599999999999996</v>
      </c>
      <c r="M159" s="191">
        <v>0.32600000000000001</v>
      </c>
      <c r="N159" s="296">
        <v>6.09</v>
      </c>
      <c r="O159" s="130">
        <v>39</v>
      </c>
      <c r="P159" s="174">
        <v>0.38400000000000001</v>
      </c>
      <c r="Q159" s="185">
        <v>0.26800000000000002</v>
      </c>
      <c r="R159" s="296">
        <v>6.09</v>
      </c>
      <c r="S159" s="130">
        <v>131</v>
      </c>
      <c r="T159" s="174">
        <v>1.018</v>
      </c>
      <c r="U159" s="185">
        <v>0.48</v>
      </c>
      <c r="V159" s="296">
        <v>6.1</v>
      </c>
      <c r="W159" s="130">
        <v>31</v>
      </c>
      <c r="X159" s="174">
        <v>0.34499999999999997</v>
      </c>
      <c r="Y159" s="195">
        <v>0.249</v>
      </c>
      <c r="Z159" s="296">
        <v>6.14</v>
      </c>
      <c r="AA159" s="271">
        <v>39</v>
      </c>
      <c r="AB159" s="190">
        <v>0.40300000000000002</v>
      </c>
      <c r="AC159" s="191">
        <v>0.307</v>
      </c>
    </row>
    <row r="160" spans="1:29" ht="13.8" thickBot="1">
      <c r="A160" s="384"/>
      <c r="B160" s="404" t="s">
        <v>7</v>
      </c>
      <c r="C160" s="404"/>
      <c r="D160" s="404"/>
      <c r="E160" s="36" t="s">
        <v>70</v>
      </c>
      <c r="F160" s="297"/>
      <c r="G160" s="265"/>
      <c r="H160" s="178">
        <f t="shared" ref="H160:I162" si="8">H154+H157</f>
        <v>26.422000000000004</v>
      </c>
      <c r="I160" s="186">
        <f t="shared" si="8"/>
        <v>10.414999999999999</v>
      </c>
      <c r="J160" s="297"/>
      <c r="K160" s="265"/>
      <c r="L160" s="172">
        <f t="shared" ref="L160:M162" si="9">L154+L157</f>
        <v>23.78</v>
      </c>
      <c r="M160" s="183">
        <f t="shared" si="9"/>
        <v>9.2520000000000007</v>
      </c>
      <c r="N160" s="297"/>
      <c r="O160" s="265"/>
      <c r="P160" s="178">
        <f t="shared" ref="P160:Q162" si="10">P154+P157</f>
        <v>25.869</v>
      </c>
      <c r="Q160" s="186">
        <f t="shared" si="10"/>
        <v>10.247</v>
      </c>
      <c r="R160" s="297"/>
      <c r="S160" s="265"/>
      <c r="T160" s="178">
        <f t="shared" ref="T160:U162" si="11">T154+T157</f>
        <v>25.404999999999998</v>
      </c>
      <c r="U160" s="186">
        <f t="shared" si="11"/>
        <v>10.498000000000001</v>
      </c>
      <c r="V160" s="297"/>
      <c r="W160" s="265"/>
      <c r="X160" s="178">
        <f t="shared" ref="X160:Y162" si="12">X154+X157</f>
        <v>23.908999999999999</v>
      </c>
      <c r="Y160" s="186">
        <f t="shared" si="12"/>
        <v>10.383000000000001</v>
      </c>
      <c r="Z160" s="297"/>
      <c r="AA160" s="265"/>
      <c r="AB160" s="172">
        <f t="shared" ref="AB160:AC162" si="13">AB154+AB157</f>
        <v>22.660999999999998</v>
      </c>
      <c r="AC160" s="183">
        <f t="shared" si="13"/>
        <v>10.331000000000001</v>
      </c>
    </row>
    <row r="161" spans="1:29" ht="13.8" thickBot="1">
      <c r="A161" s="384"/>
      <c r="B161" s="405"/>
      <c r="C161" s="405"/>
      <c r="D161" s="405"/>
      <c r="E161" s="37" t="s">
        <v>78</v>
      </c>
      <c r="F161" s="299"/>
      <c r="G161" s="295"/>
      <c r="H161" s="172">
        <f t="shared" si="8"/>
        <v>18.454000000000001</v>
      </c>
      <c r="I161" s="183">
        <f t="shared" si="8"/>
        <v>5.4039999999999999</v>
      </c>
      <c r="J161" s="299"/>
      <c r="K161" s="295"/>
      <c r="L161" s="172">
        <f t="shared" si="9"/>
        <v>17.021999999999998</v>
      </c>
      <c r="M161" s="183">
        <f t="shared" si="9"/>
        <v>4.76</v>
      </c>
      <c r="N161" s="299"/>
      <c r="O161" s="295"/>
      <c r="P161" s="172">
        <f t="shared" si="10"/>
        <v>17.056000000000001</v>
      </c>
      <c r="Q161" s="183">
        <f t="shared" si="10"/>
        <v>4.8719999999999999</v>
      </c>
      <c r="R161" s="299"/>
      <c r="S161" s="295"/>
      <c r="T161" s="172">
        <f t="shared" si="11"/>
        <v>16.687999999999999</v>
      </c>
      <c r="U161" s="183">
        <f t="shared" si="11"/>
        <v>4.8719999999999999</v>
      </c>
      <c r="V161" s="299"/>
      <c r="W161" s="295"/>
      <c r="X161" s="172">
        <f t="shared" si="12"/>
        <v>15.596</v>
      </c>
      <c r="Y161" s="183">
        <f t="shared" si="12"/>
        <v>4.8159999999999998</v>
      </c>
      <c r="Z161" s="299"/>
      <c r="AA161" s="295"/>
      <c r="AB161" s="172">
        <f t="shared" si="13"/>
        <v>14.252000000000001</v>
      </c>
      <c r="AC161" s="183">
        <f t="shared" si="13"/>
        <v>4.6479999999999997</v>
      </c>
    </row>
    <row r="162" spans="1:29" ht="13.8" thickBot="1">
      <c r="A162" s="384"/>
      <c r="B162" s="408"/>
      <c r="C162" s="408"/>
      <c r="D162" s="408"/>
      <c r="E162" s="18" t="s">
        <v>75</v>
      </c>
      <c r="F162" s="300"/>
      <c r="G162" s="266"/>
      <c r="H162" s="179">
        <f t="shared" si="8"/>
        <v>7.968</v>
      </c>
      <c r="I162" s="187">
        <f t="shared" si="8"/>
        <v>5.0110000000000001</v>
      </c>
      <c r="J162" s="300"/>
      <c r="K162" s="266"/>
      <c r="L162" s="179">
        <f t="shared" si="9"/>
        <v>6.758</v>
      </c>
      <c r="M162" s="187">
        <f t="shared" si="9"/>
        <v>4.492</v>
      </c>
      <c r="N162" s="300"/>
      <c r="O162" s="266"/>
      <c r="P162" s="179">
        <f t="shared" si="10"/>
        <v>8.8130000000000006</v>
      </c>
      <c r="Q162" s="187">
        <f t="shared" si="10"/>
        <v>5.375</v>
      </c>
      <c r="R162" s="300"/>
      <c r="S162" s="266"/>
      <c r="T162" s="179">
        <f t="shared" si="11"/>
        <v>8.7170000000000005</v>
      </c>
      <c r="U162" s="187">
        <f t="shared" si="11"/>
        <v>5.6259999999999994</v>
      </c>
      <c r="V162" s="300"/>
      <c r="W162" s="266"/>
      <c r="X162" s="179">
        <f t="shared" si="12"/>
        <v>8.3130000000000006</v>
      </c>
      <c r="Y162" s="187">
        <f t="shared" si="12"/>
        <v>5.5669999999999993</v>
      </c>
      <c r="Z162" s="300"/>
      <c r="AA162" s="266"/>
      <c r="AB162" s="179">
        <f t="shared" si="13"/>
        <v>8.4090000000000007</v>
      </c>
      <c r="AC162" s="187">
        <f t="shared" si="13"/>
        <v>5.6830000000000007</v>
      </c>
    </row>
    <row r="164" spans="1:29">
      <c r="B164" t="s">
        <v>12</v>
      </c>
    </row>
    <row r="165" spans="1:29">
      <c r="B165" t="s">
        <v>13</v>
      </c>
    </row>
  </sheetData>
  <mergeCells count="179">
    <mergeCell ref="D154:D156"/>
    <mergeCell ref="B157:C159"/>
    <mergeCell ref="D157:D159"/>
    <mergeCell ref="B160:D162"/>
    <mergeCell ref="A151:A162"/>
    <mergeCell ref="B151:C151"/>
    <mergeCell ref="B152:C152"/>
    <mergeCell ref="B153:C153"/>
    <mergeCell ref="B154:C156"/>
    <mergeCell ref="D141:D143"/>
    <mergeCell ref="B144:C146"/>
    <mergeCell ref="D144:D146"/>
    <mergeCell ref="B147:D149"/>
    <mergeCell ref="A138:A149"/>
    <mergeCell ref="B138:C138"/>
    <mergeCell ref="B139:C139"/>
    <mergeCell ref="B140:C140"/>
    <mergeCell ref="B141:C143"/>
    <mergeCell ref="D128:D130"/>
    <mergeCell ref="B131:C133"/>
    <mergeCell ref="D131:D133"/>
    <mergeCell ref="B134:D136"/>
    <mergeCell ref="A125:A136"/>
    <mergeCell ref="B125:C125"/>
    <mergeCell ref="B126:C126"/>
    <mergeCell ref="B127:C127"/>
    <mergeCell ref="B128:C130"/>
    <mergeCell ref="D115:D117"/>
    <mergeCell ref="B118:C120"/>
    <mergeCell ref="D118:D120"/>
    <mergeCell ref="B121:D123"/>
    <mergeCell ref="A112:A123"/>
    <mergeCell ref="B112:C112"/>
    <mergeCell ref="B113:C113"/>
    <mergeCell ref="B114:C114"/>
    <mergeCell ref="B115:C117"/>
    <mergeCell ref="D96:D98"/>
    <mergeCell ref="B99:C101"/>
    <mergeCell ref="D99:D101"/>
    <mergeCell ref="B102:D103"/>
    <mergeCell ref="A93:A103"/>
    <mergeCell ref="B93:C93"/>
    <mergeCell ref="B94:C94"/>
    <mergeCell ref="B95:C95"/>
    <mergeCell ref="B96:C98"/>
    <mergeCell ref="D84:D86"/>
    <mergeCell ref="B87:C89"/>
    <mergeCell ref="D87:D89"/>
    <mergeCell ref="B90:D91"/>
    <mergeCell ref="A81:A91"/>
    <mergeCell ref="B81:C81"/>
    <mergeCell ref="B82:C82"/>
    <mergeCell ref="B83:C83"/>
    <mergeCell ref="B84:C86"/>
    <mergeCell ref="D72:D74"/>
    <mergeCell ref="B75:C77"/>
    <mergeCell ref="D75:D77"/>
    <mergeCell ref="B78:D79"/>
    <mergeCell ref="A69:A79"/>
    <mergeCell ref="B69:C69"/>
    <mergeCell ref="B70:C70"/>
    <mergeCell ref="B71:C71"/>
    <mergeCell ref="B72:C74"/>
    <mergeCell ref="D60:D62"/>
    <mergeCell ref="B63:C65"/>
    <mergeCell ref="D63:D65"/>
    <mergeCell ref="B66:D67"/>
    <mergeCell ref="A57:A67"/>
    <mergeCell ref="B57:C57"/>
    <mergeCell ref="B58:C58"/>
    <mergeCell ref="B59:C59"/>
    <mergeCell ref="B60:C62"/>
    <mergeCell ref="B6:C8"/>
    <mergeCell ref="A3:A13"/>
    <mergeCell ref="B3:C3"/>
    <mergeCell ref="B4:C4"/>
    <mergeCell ref="B5:C5"/>
    <mergeCell ref="B12:D13"/>
    <mergeCell ref="B9:C11"/>
    <mergeCell ref="D9:D11"/>
    <mergeCell ref="D6:D8"/>
    <mergeCell ref="D33:D35"/>
    <mergeCell ref="B36:D37"/>
    <mergeCell ref="A27:A37"/>
    <mergeCell ref="B27:C27"/>
    <mergeCell ref="B28:C28"/>
    <mergeCell ref="B29:C29"/>
    <mergeCell ref="B33:C35"/>
    <mergeCell ref="B30:C32"/>
    <mergeCell ref="D30:D32"/>
    <mergeCell ref="D42:D44"/>
    <mergeCell ref="B45:C47"/>
    <mergeCell ref="D45:D47"/>
    <mergeCell ref="B48:D49"/>
    <mergeCell ref="B42:C44"/>
    <mergeCell ref="A39:A49"/>
    <mergeCell ref="B39:C39"/>
    <mergeCell ref="B40:C40"/>
    <mergeCell ref="B41:C41"/>
    <mergeCell ref="B15:C15"/>
    <mergeCell ref="B16:C16"/>
    <mergeCell ref="A15:A25"/>
    <mergeCell ref="B17:C17"/>
    <mergeCell ref="B18:C20"/>
    <mergeCell ref="D18:D20"/>
    <mergeCell ref="B21:C23"/>
    <mergeCell ref="D21:D23"/>
    <mergeCell ref="B24:D25"/>
    <mergeCell ref="Z15:AC15"/>
    <mergeCell ref="F27:I27"/>
    <mergeCell ref="F39:I39"/>
    <mergeCell ref="J27:M27"/>
    <mergeCell ref="J39:M39"/>
    <mergeCell ref="N27:Q27"/>
    <mergeCell ref="N39:Q39"/>
    <mergeCell ref="R27:U27"/>
    <mergeCell ref="R39:U39"/>
    <mergeCell ref="V27:Y27"/>
    <mergeCell ref="V39:Y39"/>
    <mergeCell ref="Z27:AC27"/>
    <mergeCell ref="Z39:AC39"/>
    <mergeCell ref="F15:I15"/>
    <mergeCell ref="J15:M15"/>
    <mergeCell ref="N15:Q15"/>
    <mergeCell ref="R15:U15"/>
    <mergeCell ref="V15:Y15"/>
    <mergeCell ref="Z93:AC93"/>
    <mergeCell ref="F57:I57"/>
    <mergeCell ref="J57:M57"/>
    <mergeCell ref="N57:Q57"/>
    <mergeCell ref="R57:U57"/>
    <mergeCell ref="V57:Y57"/>
    <mergeCell ref="F69:I69"/>
    <mergeCell ref="J69:M69"/>
    <mergeCell ref="N69:Q69"/>
    <mergeCell ref="R69:U69"/>
    <mergeCell ref="V69:Y69"/>
    <mergeCell ref="F151:I151"/>
    <mergeCell ref="J151:M151"/>
    <mergeCell ref="N151:Q151"/>
    <mergeCell ref="R151:U151"/>
    <mergeCell ref="V151:Y151"/>
    <mergeCell ref="Z151:AC151"/>
    <mergeCell ref="F112:I112"/>
    <mergeCell ref="J112:M112"/>
    <mergeCell ref="N112:Q112"/>
    <mergeCell ref="R112:U112"/>
    <mergeCell ref="V112:Y112"/>
    <mergeCell ref="Z112:AC112"/>
    <mergeCell ref="F125:I125"/>
    <mergeCell ref="J125:M125"/>
    <mergeCell ref="N125:Q125"/>
    <mergeCell ref="R125:U125"/>
    <mergeCell ref="V125:Y125"/>
    <mergeCell ref="Z125:AC125"/>
    <mergeCell ref="Z3:AC3"/>
    <mergeCell ref="V3:Y3"/>
    <mergeCell ref="R3:U3"/>
    <mergeCell ref="N3:Q3"/>
    <mergeCell ref="J3:M3"/>
    <mergeCell ref="F3:I3"/>
    <mergeCell ref="F138:I138"/>
    <mergeCell ref="J138:M138"/>
    <mergeCell ref="N138:Q138"/>
    <mergeCell ref="R138:U138"/>
    <mergeCell ref="V138:Y138"/>
    <mergeCell ref="Z138:AC138"/>
    <mergeCell ref="Z69:AC69"/>
    <mergeCell ref="F81:I81"/>
    <mergeCell ref="J81:M81"/>
    <mergeCell ref="N81:Q81"/>
    <mergeCell ref="R81:U81"/>
    <mergeCell ref="V81:Y81"/>
    <mergeCell ref="Z81:AC81"/>
    <mergeCell ref="F93:I93"/>
    <mergeCell ref="J93:M93"/>
    <mergeCell ref="N93:Q93"/>
    <mergeCell ref="R93:U93"/>
    <mergeCell ref="V93:Y93"/>
  </mergeCells>
  <phoneticPr fontId="0" type="noConversion"/>
  <pageMargins left="0.98425196850393704" right="0.39370078740157483" top="0.39370078740157483" bottom="0.19685039370078741" header="0.19685039370078741" footer="0.19685039370078741"/>
  <pageSetup paperSize="9" scale="57" fitToHeight="3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3:AB55"/>
  <sheetViews>
    <sheetView view="pageBreakPreview" zoomScale="40" zoomScaleNormal="55" zoomScaleSheetLayoutView="40" workbookViewId="0">
      <selection activeCell="Q4" sqref="Q4"/>
    </sheetView>
  </sheetViews>
  <sheetFormatPr defaultRowHeight="13.2"/>
  <cols>
    <col min="1" max="1" width="26.5546875" customWidth="1"/>
    <col min="2" max="2" width="51.109375" customWidth="1"/>
    <col min="3" max="3" width="12.88671875" customWidth="1"/>
    <col min="4" max="4" width="16.88671875" customWidth="1"/>
    <col min="5" max="5" width="19.6640625" customWidth="1"/>
    <col min="6" max="6" width="11" customWidth="1"/>
    <col min="7" max="7" width="19.33203125" customWidth="1"/>
    <col min="8" max="8" width="12.109375" customWidth="1"/>
    <col min="9" max="9" width="13.109375" customWidth="1"/>
    <col min="10" max="10" width="15.109375" customWidth="1"/>
    <col min="11" max="11" width="18" customWidth="1"/>
    <col min="12" max="12" width="17.5546875" customWidth="1"/>
    <col min="13" max="13" width="18.44140625" customWidth="1"/>
    <col min="14" max="14" width="21.109375" customWidth="1"/>
    <col min="15" max="15" width="26" customWidth="1"/>
    <col min="16" max="16" width="19.5546875" customWidth="1"/>
    <col min="17" max="17" width="21" customWidth="1"/>
    <col min="18" max="18" width="19.33203125" customWidth="1"/>
    <col min="19" max="19" width="20" customWidth="1"/>
    <col min="20" max="20" width="19.88671875" customWidth="1"/>
    <col min="21" max="21" width="21.5546875" customWidth="1"/>
    <col min="22" max="22" width="20.44140625" customWidth="1"/>
    <col min="23" max="24" width="9.6640625" customWidth="1"/>
    <col min="25" max="25" width="9.33203125" customWidth="1"/>
    <col min="26" max="26" width="9.88671875" customWidth="1"/>
    <col min="27" max="27" width="10.88671875" customWidth="1"/>
    <col min="28" max="28" width="8" customWidth="1"/>
  </cols>
  <sheetData>
    <row r="3" spans="1:28" ht="37.5" customHeight="1">
      <c r="D3" s="212" t="s">
        <v>158</v>
      </c>
      <c r="E3" s="212"/>
      <c r="F3" s="212"/>
      <c r="G3" s="212"/>
      <c r="H3" s="212"/>
      <c r="I3" s="212"/>
      <c r="J3" s="212"/>
      <c r="K3" s="368"/>
      <c r="L3" s="368"/>
      <c r="M3" s="368"/>
      <c r="N3" s="368"/>
      <c r="O3" s="368"/>
    </row>
    <row r="4" spans="1:28" ht="28.2">
      <c r="A4" s="41"/>
      <c r="B4" s="41"/>
      <c r="C4" s="41"/>
      <c r="D4" s="212"/>
      <c r="E4" s="42"/>
      <c r="F4" s="42"/>
      <c r="G4" s="42"/>
      <c r="H4" s="42"/>
      <c r="I4" s="42"/>
      <c r="J4" s="42"/>
      <c r="K4" s="42"/>
      <c r="L4" s="42"/>
      <c r="M4" s="42"/>
      <c r="N4" s="42"/>
      <c r="O4" s="363"/>
      <c r="P4" s="41"/>
      <c r="Q4" s="41"/>
      <c r="R4" s="41"/>
      <c r="S4" s="41"/>
      <c r="T4" s="41"/>
      <c r="U4" s="41"/>
      <c r="V4" s="41"/>
      <c r="AB4" s="19"/>
    </row>
    <row r="5" spans="1:28" ht="23.4" thickBo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AB5" s="19"/>
    </row>
    <row r="6" spans="1:28" ht="79.5" customHeight="1">
      <c r="A6" s="88" t="s">
        <v>18</v>
      </c>
      <c r="B6" s="89" t="s">
        <v>21</v>
      </c>
      <c r="C6" s="425" t="s">
        <v>22</v>
      </c>
      <c r="D6" s="425"/>
      <c r="E6" s="425"/>
      <c r="F6" s="425"/>
      <c r="G6" s="425"/>
      <c r="H6" s="425"/>
      <c r="I6" s="425"/>
      <c r="J6" s="426"/>
      <c r="K6" s="79" t="s">
        <v>10</v>
      </c>
      <c r="L6" s="80" t="s">
        <v>10</v>
      </c>
      <c r="M6" s="80" t="s">
        <v>10</v>
      </c>
      <c r="N6" s="80" t="s">
        <v>10</v>
      </c>
      <c r="O6" s="80" t="s">
        <v>10</v>
      </c>
      <c r="P6" s="80" t="s">
        <v>10</v>
      </c>
      <c r="Q6" s="80" t="s">
        <v>10</v>
      </c>
      <c r="R6" s="80" t="s">
        <v>10</v>
      </c>
      <c r="S6" s="80" t="s">
        <v>10</v>
      </c>
      <c r="T6" s="80" t="s">
        <v>10</v>
      </c>
      <c r="U6" s="80" t="s">
        <v>10</v>
      </c>
      <c r="V6" s="81" t="s">
        <v>10</v>
      </c>
    </row>
    <row r="7" spans="1:28" ht="27" customHeight="1">
      <c r="A7" s="423" t="s">
        <v>20</v>
      </c>
      <c r="B7" s="424"/>
      <c r="C7" s="427" t="s">
        <v>23</v>
      </c>
      <c r="D7" s="427"/>
      <c r="E7" s="427" t="s">
        <v>24</v>
      </c>
      <c r="F7" s="427"/>
      <c r="G7" s="427" t="s">
        <v>25</v>
      </c>
      <c r="H7" s="427"/>
      <c r="I7" s="427" t="s">
        <v>100</v>
      </c>
      <c r="J7" s="428"/>
      <c r="K7" s="82" t="s">
        <v>56</v>
      </c>
      <c r="L7" s="44" t="s">
        <v>57</v>
      </c>
      <c r="M7" s="44" t="s">
        <v>58</v>
      </c>
      <c r="N7" s="44" t="s">
        <v>62</v>
      </c>
      <c r="O7" s="44" t="s">
        <v>63</v>
      </c>
      <c r="P7" s="44" t="s">
        <v>64</v>
      </c>
      <c r="Q7" s="44" t="s">
        <v>65</v>
      </c>
      <c r="R7" s="44" t="s">
        <v>66</v>
      </c>
      <c r="S7" s="44" t="s">
        <v>67</v>
      </c>
      <c r="T7" s="44" t="s">
        <v>31</v>
      </c>
      <c r="U7" s="44" t="s">
        <v>44</v>
      </c>
      <c r="V7" s="83" t="s">
        <v>45</v>
      </c>
    </row>
    <row r="8" spans="1:28" ht="21.75" customHeight="1">
      <c r="A8" s="84"/>
      <c r="B8" s="45"/>
      <c r="C8" s="43" t="s">
        <v>26</v>
      </c>
      <c r="D8" s="43" t="s">
        <v>27</v>
      </c>
      <c r="E8" s="43" t="s">
        <v>26</v>
      </c>
      <c r="F8" s="43" t="s">
        <v>27</v>
      </c>
      <c r="G8" s="43" t="s">
        <v>26</v>
      </c>
      <c r="H8" s="43" t="s">
        <v>27</v>
      </c>
      <c r="I8" s="43" t="s">
        <v>26</v>
      </c>
      <c r="J8" s="90" t="s">
        <v>27</v>
      </c>
      <c r="K8" s="84" t="s">
        <v>14</v>
      </c>
      <c r="L8" s="45" t="s">
        <v>14</v>
      </c>
      <c r="M8" s="45" t="s">
        <v>14</v>
      </c>
      <c r="N8" s="45" t="s">
        <v>14</v>
      </c>
      <c r="O8" s="45" t="s">
        <v>14</v>
      </c>
      <c r="P8" s="45" t="s">
        <v>14</v>
      </c>
      <c r="Q8" s="45" t="s">
        <v>14</v>
      </c>
      <c r="R8" s="45" t="s">
        <v>14</v>
      </c>
      <c r="S8" s="45" t="s">
        <v>14</v>
      </c>
      <c r="T8" s="45" t="s">
        <v>14</v>
      </c>
      <c r="U8" s="45" t="s">
        <v>14</v>
      </c>
      <c r="V8" s="85" t="s">
        <v>14</v>
      </c>
    </row>
    <row r="9" spans="1:28" ht="21.75" customHeight="1" thickBot="1">
      <c r="A9" s="84">
        <v>1</v>
      </c>
      <c r="B9" s="45">
        <v>2</v>
      </c>
      <c r="C9" s="45">
        <v>4</v>
      </c>
      <c r="D9" s="45">
        <v>5</v>
      </c>
      <c r="E9" s="45">
        <v>6</v>
      </c>
      <c r="F9" s="45">
        <v>7</v>
      </c>
      <c r="G9" s="45">
        <v>8</v>
      </c>
      <c r="H9" s="45">
        <v>9</v>
      </c>
      <c r="I9" s="45">
        <v>9</v>
      </c>
      <c r="J9" s="85">
        <v>10</v>
      </c>
      <c r="K9" s="84">
        <v>11</v>
      </c>
      <c r="L9" s="45">
        <v>12</v>
      </c>
      <c r="M9" s="45">
        <v>13</v>
      </c>
      <c r="N9" s="45">
        <v>14</v>
      </c>
      <c r="O9" s="45">
        <v>15</v>
      </c>
      <c r="P9" s="45">
        <v>16</v>
      </c>
      <c r="Q9" s="45">
        <v>17</v>
      </c>
      <c r="R9" s="45">
        <v>18</v>
      </c>
      <c r="S9" s="45">
        <v>19</v>
      </c>
      <c r="T9" s="45">
        <v>20</v>
      </c>
      <c r="U9" s="45">
        <v>21</v>
      </c>
      <c r="V9" s="85">
        <v>22</v>
      </c>
    </row>
    <row r="10" spans="1:28" ht="35.25" customHeight="1">
      <c r="A10" s="86" t="s">
        <v>85</v>
      </c>
      <c r="B10" s="47" t="s">
        <v>155</v>
      </c>
      <c r="C10" s="47">
        <v>48</v>
      </c>
      <c r="D10" s="47">
        <v>0.3</v>
      </c>
      <c r="E10" s="47"/>
      <c r="F10" s="47"/>
      <c r="G10" s="47" t="s">
        <v>98</v>
      </c>
      <c r="H10" s="46"/>
      <c r="I10" s="47"/>
      <c r="J10" s="87"/>
      <c r="K10" s="343">
        <v>0</v>
      </c>
      <c r="L10" s="344">
        <v>0</v>
      </c>
      <c r="M10" s="344">
        <v>0</v>
      </c>
      <c r="N10" s="344">
        <v>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0</v>
      </c>
      <c r="U10" s="345">
        <v>0</v>
      </c>
      <c r="V10" s="346">
        <v>0</v>
      </c>
    </row>
    <row r="11" spans="1:28" ht="33" customHeight="1">
      <c r="A11" s="86"/>
      <c r="B11" s="47" t="s">
        <v>81</v>
      </c>
      <c r="C11" s="47">
        <v>48</v>
      </c>
      <c r="D11" s="47">
        <v>0.3</v>
      </c>
      <c r="E11" s="47"/>
      <c r="F11" s="47"/>
      <c r="G11" s="47" t="s">
        <v>98</v>
      </c>
      <c r="H11" s="46"/>
      <c r="I11" s="47"/>
      <c r="J11" s="87"/>
      <c r="K11" s="347">
        <v>0.10299999999999999</v>
      </c>
      <c r="L11" s="348">
        <v>0.10299999999999999</v>
      </c>
      <c r="M11" s="348">
        <v>9.9000000000000005E-2</v>
      </c>
      <c r="N11" s="348">
        <v>9.6000000000000002E-2</v>
      </c>
      <c r="O11" s="348">
        <v>9.5000000000000001E-2</v>
      </c>
      <c r="P11" s="348">
        <v>9.6000000000000002E-2</v>
      </c>
      <c r="Q11" s="348">
        <v>0.111</v>
      </c>
      <c r="R11" s="348">
        <v>0.17599999999999999</v>
      </c>
      <c r="S11" s="348">
        <v>0.188</v>
      </c>
      <c r="T11" s="348">
        <v>0.17399999999999999</v>
      </c>
      <c r="U11" s="345">
        <v>0.17599999999999999</v>
      </c>
      <c r="V11" s="346">
        <v>0.16900000000000001</v>
      </c>
    </row>
    <row r="12" spans="1:28" ht="31.5" customHeight="1">
      <c r="A12" s="86"/>
      <c r="B12" s="47" t="s">
        <v>82</v>
      </c>
      <c r="C12" s="47">
        <v>48.25</v>
      </c>
      <c r="D12" s="47">
        <v>0.3</v>
      </c>
      <c r="E12" s="47"/>
      <c r="F12" s="47"/>
      <c r="G12" s="47" t="s">
        <v>98</v>
      </c>
      <c r="H12" s="46"/>
      <c r="I12" s="47"/>
      <c r="J12" s="87"/>
      <c r="K12" s="347">
        <v>1.7</v>
      </c>
      <c r="L12" s="348">
        <v>2.2999999999999998</v>
      </c>
      <c r="M12" s="348">
        <v>2.2999999999999998</v>
      </c>
      <c r="N12" s="348">
        <v>2.2000000000000002</v>
      </c>
      <c r="O12" s="348">
        <v>2.2000000000000002</v>
      </c>
      <c r="P12" s="348">
        <v>2.2999999999999998</v>
      </c>
      <c r="Q12" s="348">
        <v>2</v>
      </c>
      <c r="R12" s="348">
        <v>2.1</v>
      </c>
      <c r="S12" s="348">
        <v>2.2999999999999998</v>
      </c>
      <c r="T12" s="348">
        <v>2.2999999999999998</v>
      </c>
      <c r="U12" s="345">
        <v>2.2999999999999998</v>
      </c>
      <c r="V12" s="346">
        <v>2.1</v>
      </c>
    </row>
    <row r="13" spans="1:28" ht="31.5" customHeight="1">
      <c r="A13" s="86"/>
      <c r="B13" s="47" t="s">
        <v>83</v>
      </c>
      <c r="C13" s="47">
        <v>48.25</v>
      </c>
      <c r="D13" s="47">
        <v>0.3</v>
      </c>
      <c r="E13" s="47"/>
      <c r="F13" s="47"/>
      <c r="G13" s="47" t="s">
        <v>98</v>
      </c>
      <c r="H13" s="46"/>
      <c r="I13" s="47"/>
      <c r="J13" s="87"/>
      <c r="K13" s="347">
        <v>0.504</v>
      </c>
      <c r="L13" s="347">
        <v>0.48399999999999999</v>
      </c>
      <c r="M13" s="347">
        <v>0.48899999999999999</v>
      </c>
      <c r="N13" s="347">
        <v>0.50800000000000001</v>
      </c>
      <c r="O13" s="347">
        <v>0.499</v>
      </c>
      <c r="P13" s="347">
        <v>0.49399999999999999</v>
      </c>
      <c r="Q13" s="348">
        <v>0.48</v>
      </c>
      <c r="R13" s="347">
        <v>0.499</v>
      </c>
      <c r="S13" s="347">
        <v>0.48899999999999999</v>
      </c>
      <c r="T13" s="348">
        <v>0.46500000000000002</v>
      </c>
      <c r="U13" s="345">
        <v>0.41199999999999998</v>
      </c>
      <c r="V13" s="346">
        <v>0.36899999999999999</v>
      </c>
    </row>
    <row r="14" spans="1:28" ht="36.75" customHeight="1">
      <c r="A14" s="86"/>
      <c r="B14" s="47" t="s">
        <v>84</v>
      </c>
      <c r="C14" s="47">
        <v>48.25</v>
      </c>
      <c r="D14" s="47">
        <v>0.3</v>
      </c>
      <c r="E14" s="47"/>
      <c r="F14" s="47"/>
      <c r="G14" s="47" t="s">
        <v>98</v>
      </c>
      <c r="H14" s="46"/>
      <c r="I14" s="47"/>
      <c r="J14" s="87"/>
      <c r="K14" s="349">
        <v>0.16900000000000001</v>
      </c>
      <c r="L14" s="350">
        <v>0.16500000000000001</v>
      </c>
      <c r="M14" s="350">
        <v>0.16900000000000001</v>
      </c>
      <c r="N14" s="350">
        <v>0.16900000000000001</v>
      </c>
      <c r="O14" s="350">
        <v>0.16900000000000001</v>
      </c>
      <c r="P14" s="350">
        <v>0.192</v>
      </c>
      <c r="Q14" s="350">
        <v>0.222</v>
      </c>
      <c r="R14" s="350">
        <v>0.245</v>
      </c>
      <c r="S14" s="350">
        <v>0.318</v>
      </c>
      <c r="T14" s="350">
        <v>0.22600000000000001</v>
      </c>
      <c r="U14" s="345">
        <v>0.26100000000000001</v>
      </c>
      <c r="V14" s="346">
        <v>0.222</v>
      </c>
    </row>
    <row r="15" spans="1:28" ht="38.25" customHeight="1">
      <c r="A15" s="86" t="s">
        <v>86</v>
      </c>
      <c r="B15" s="47" t="s">
        <v>87</v>
      </c>
      <c r="C15" s="47">
        <v>48.5</v>
      </c>
      <c r="D15" s="47">
        <v>0.3</v>
      </c>
      <c r="E15" s="47" t="s">
        <v>98</v>
      </c>
      <c r="F15" s="47"/>
      <c r="G15" s="47">
        <v>49.6</v>
      </c>
      <c r="H15" s="47">
        <v>45</v>
      </c>
      <c r="I15" s="46"/>
      <c r="J15" s="87"/>
      <c r="K15" s="240">
        <v>2.6</v>
      </c>
      <c r="L15" s="241">
        <v>2.7</v>
      </c>
      <c r="M15" s="241">
        <v>1.2</v>
      </c>
      <c r="N15" s="241">
        <v>1.1299999999999999</v>
      </c>
      <c r="O15" s="241">
        <v>1.1299999999999999</v>
      </c>
      <c r="P15" s="241">
        <v>1.1399999999999999</v>
      </c>
      <c r="Q15" s="241">
        <v>1.1200000000000001</v>
      </c>
      <c r="R15" s="241">
        <v>3.5</v>
      </c>
      <c r="S15" s="241">
        <v>3.5</v>
      </c>
      <c r="T15" s="241">
        <v>2.4</v>
      </c>
      <c r="U15" s="241">
        <v>2.1</v>
      </c>
      <c r="V15" s="242">
        <v>3.5</v>
      </c>
    </row>
    <row r="16" spans="1:28" ht="35.25" customHeight="1">
      <c r="A16" s="86"/>
      <c r="B16" s="47" t="s">
        <v>88</v>
      </c>
      <c r="C16" s="47">
        <v>48.5</v>
      </c>
      <c r="D16" s="47">
        <v>0.3</v>
      </c>
      <c r="E16" s="47" t="s">
        <v>98</v>
      </c>
      <c r="F16" s="47"/>
      <c r="G16" s="47">
        <v>49.6</v>
      </c>
      <c r="H16" s="47">
        <v>45</v>
      </c>
      <c r="I16" s="46"/>
      <c r="J16" s="87"/>
      <c r="K16" s="243">
        <v>2.8</v>
      </c>
      <c r="L16" s="244">
        <v>2.4</v>
      </c>
      <c r="M16" s="244">
        <v>2.5</v>
      </c>
      <c r="N16" s="244">
        <v>2.4</v>
      </c>
      <c r="O16" s="244">
        <v>1.5</v>
      </c>
      <c r="P16" s="244">
        <v>1.1000000000000001</v>
      </c>
      <c r="Q16" s="244">
        <v>1.5</v>
      </c>
      <c r="R16" s="244">
        <v>1.8</v>
      </c>
      <c r="S16" s="244">
        <v>2.2999999999999998</v>
      </c>
      <c r="T16" s="245">
        <v>2.2999999999999998</v>
      </c>
      <c r="U16" s="241">
        <v>1.9</v>
      </c>
      <c r="V16" s="242">
        <v>2.2999999999999998</v>
      </c>
    </row>
    <row r="17" spans="1:28" ht="34.5" customHeight="1">
      <c r="A17" s="86"/>
      <c r="B17" s="47" t="s">
        <v>89</v>
      </c>
      <c r="C17" s="47">
        <v>48.5</v>
      </c>
      <c r="D17" s="47">
        <v>0.3</v>
      </c>
      <c r="E17" s="47" t="s">
        <v>98</v>
      </c>
      <c r="F17" s="47"/>
      <c r="G17" s="47">
        <v>49.6</v>
      </c>
      <c r="H17" s="47">
        <v>45</v>
      </c>
      <c r="I17" s="46"/>
      <c r="J17" s="87"/>
      <c r="K17" s="240">
        <v>0.10299999999999999</v>
      </c>
      <c r="L17" s="241">
        <v>0.10299999999999999</v>
      </c>
      <c r="M17" s="241">
        <v>0.1</v>
      </c>
      <c r="N17" s="241">
        <v>0.10299999999999999</v>
      </c>
      <c r="O17" s="351" t="s">
        <v>156</v>
      </c>
      <c r="P17" s="241">
        <v>0.10299999999999999</v>
      </c>
      <c r="Q17" s="241">
        <v>0.106</v>
      </c>
      <c r="R17" s="241">
        <v>0.19800000000000001</v>
      </c>
      <c r="S17" s="241">
        <v>0.27</v>
      </c>
      <c r="T17" s="241">
        <v>0.27</v>
      </c>
      <c r="U17" s="241">
        <v>0.253</v>
      </c>
      <c r="V17" s="242">
        <v>0.27</v>
      </c>
    </row>
    <row r="18" spans="1:28" ht="30.75" customHeight="1">
      <c r="A18" s="86"/>
      <c r="B18" s="47" t="s">
        <v>90</v>
      </c>
      <c r="C18" s="47">
        <v>48.5</v>
      </c>
      <c r="D18" s="47">
        <v>0.3</v>
      </c>
      <c r="E18" s="47" t="s">
        <v>98</v>
      </c>
      <c r="F18" s="47"/>
      <c r="G18" s="47">
        <v>49.6</v>
      </c>
      <c r="H18" s="47">
        <v>45</v>
      </c>
      <c r="I18" s="46"/>
      <c r="J18" s="87"/>
      <c r="K18" s="246">
        <v>2.2000000000000002</v>
      </c>
      <c r="L18" s="245">
        <v>2.2000000000000002</v>
      </c>
      <c r="M18" s="245">
        <v>2.2000000000000002</v>
      </c>
      <c r="N18" s="245">
        <v>2.2000000000000002</v>
      </c>
      <c r="O18" s="245">
        <v>2.1</v>
      </c>
      <c r="P18" s="245">
        <v>2.1</v>
      </c>
      <c r="Q18" s="245">
        <v>2.1</v>
      </c>
      <c r="R18" s="245">
        <v>2.2000000000000002</v>
      </c>
      <c r="S18" s="245">
        <v>2.2000000000000002</v>
      </c>
      <c r="T18" s="241">
        <v>2.2000000000000002</v>
      </c>
      <c r="U18" s="241">
        <v>2.2000000000000002</v>
      </c>
      <c r="V18" s="242">
        <v>2.1</v>
      </c>
    </row>
    <row r="19" spans="1:28" ht="32.25" customHeight="1">
      <c r="A19" s="86"/>
      <c r="B19" s="47" t="s">
        <v>91</v>
      </c>
      <c r="C19" s="47"/>
      <c r="D19" s="47"/>
      <c r="E19" s="47" t="s">
        <v>98</v>
      </c>
      <c r="F19" s="47"/>
      <c r="G19" s="47">
        <v>49.6</v>
      </c>
      <c r="H19" s="47">
        <v>48</v>
      </c>
      <c r="I19" s="47">
        <v>49.2</v>
      </c>
      <c r="J19" s="91">
        <v>0.3</v>
      </c>
      <c r="K19" s="240">
        <v>0</v>
      </c>
      <c r="L19" s="241">
        <v>0</v>
      </c>
      <c r="M19" s="241">
        <v>0</v>
      </c>
      <c r="N19" s="241">
        <v>0</v>
      </c>
      <c r="O19" s="241">
        <v>0</v>
      </c>
      <c r="P19" s="241">
        <v>0</v>
      </c>
      <c r="Q19" s="241">
        <v>0</v>
      </c>
      <c r="R19" s="241">
        <v>0</v>
      </c>
      <c r="S19" s="241">
        <v>0</v>
      </c>
      <c r="T19" s="241">
        <v>0</v>
      </c>
      <c r="U19" s="241">
        <v>0</v>
      </c>
      <c r="V19" s="242">
        <v>0</v>
      </c>
    </row>
    <row r="20" spans="1:28" ht="36" customHeight="1">
      <c r="A20" s="86"/>
      <c r="B20" s="47" t="s">
        <v>92</v>
      </c>
      <c r="C20" s="47"/>
      <c r="D20" s="47"/>
      <c r="E20" s="47" t="s">
        <v>98</v>
      </c>
      <c r="F20" s="47"/>
      <c r="G20" s="47">
        <v>49.6</v>
      </c>
      <c r="H20" s="47">
        <v>48</v>
      </c>
      <c r="I20" s="47">
        <v>49.2</v>
      </c>
      <c r="J20" s="91">
        <v>0.3</v>
      </c>
      <c r="K20" s="240">
        <v>0.1</v>
      </c>
      <c r="L20" s="241">
        <v>0.97</v>
      </c>
      <c r="M20" s="241">
        <v>0.1</v>
      </c>
      <c r="N20" s="241">
        <v>0.1</v>
      </c>
      <c r="O20" s="241">
        <v>0.1</v>
      </c>
      <c r="P20" s="241">
        <v>0.97</v>
      </c>
      <c r="Q20" s="241">
        <v>0.1</v>
      </c>
      <c r="R20" s="241">
        <v>0.12</v>
      </c>
      <c r="S20" s="241">
        <v>0.1</v>
      </c>
      <c r="T20" s="241">
        <v>0.187</v>
      </c>
      <c r="U20" s="241">
        <v>0.157</v>
      </c>
      <c r="V20" s="242">
        <v>0.153</v>
      </c>
    </row>
    <row r="21" spans="1:28" ht="36" customHeight="1">
      <c r="A21" s="86"/>
      <c r="B21" s="47" t="s">
        <v>93</v>
      </c>
      <c r="C21" s="47"/>
      <c r="D21" s="47"/>
      <c r="E21" s="47" t="s">
        <v>98</v>
      </c>
      <c r="F21" s="47"/>
      <c r="G21" s="47">
        <v>49.6</v>
      </c>
      <c r="H21" s="47">
        <v>48</v>
      </c>
      <c r="I21" s="47">
        <v>49.2</v>
      </c>
      <c r="J21" s="91">
        <v>0.3</v>
      </c>
      <c r="K21" s="240">
        <v>0</v>
      </c>
      <c r="L21" s="241">
        <v>0</v>
      </c>
      <c r="M21" s="241">
        <v>0</v>
      </c>
      <c r="N21" s="241">
        <v>0</v>
      </c>
      <c r="O21" s="241">
        <v>0</v>
      </c>
      <c r="P21" s="241">
        <v>0</v>
      </c>
      <c r="Q21" s="241">
        <v>0</v>
      </c>
      <c r="R21" s="241">
        <v>0</v>
      </c>
      <c r="S21" s="241">
        <v>0</v>
      </c>
      <c r="T21" s="241">
        <v>0</v>
      </c>
      <c r="U21" s="241">
        <v>0</v>
      </c>
      <c r="V21" s="242">
        <v>0</v>
      </c>
    </row>
    <row r="22" spans="1:28" ht="33" customHeight="1">
      <c r="A22" s="86"/>
      <c r="B22" s="47" t="s">
        <v>94</v>
      </c>
      <c r="C22" s="47"/>
      <c r="D22" s="47"/>
      <c r="E22" s="47" t="s">
        <v>98</v>
      </c>
      <c r="F22" s="47"/>
      <c r="G22" s="47">
        <v>49.6</v>
      </c>
      <c r="H22" s="47">
        <v>48</v>
      </c>
      <c r="I22" s="47">
        <v>49.2</v>
      </c>
      <c r="J22" s="91">
        <v>0.3</v>
      </c>
      <c r="K22" s="240">
        <v>0</v>
      </c>
      <c r="L22" s="241">
        <v>0</v>
      </c>
      <c r="M22" s="241">
        <v>0</v>
      </c>
      <c r="N22" s="241">
        <v>0</v>
      </c>
      <c r="O22" s="241">
        <v>0</v>
      </c>
      <c r="P22" s="241">
        <v>0</v>
      </c>
      <c r="Q22" s="241">
        <v>0</v>
      </c>
      <c r="R22" s="241">
        <v>0</v>
      </c>
      <c r="S22" s="241">
        <v>0</v>
      </c>
      <c r="T22" s="241">
        <v>0</v>
      </c>
      <c r="U22" s="241">
        <v>0</v>
      </c>
      <c r="V22" s="242">
        <v>0</v>
      </c>
    </row>
    <row r="23" spans="1:28" ht="34.5" customHeight="1">
      <c r="A23" s="86"/>
      <c r="B23" s="47" t="s">
        <v>97</v>
      </c>
      <c r="C23" s="47"/>
      <c r="D23" s="47"/>
      <c r="E23" s="47" t="s">
        <v>98</v>
      </c>
      <c r="F23" s="47"/>
      <c r="G23" s="47">
        <v>49.6</v>
      </c>
      <c r="H23" s="47">
        <v>48</v>
      </c>
      <c r="I23" s="47">
        <v>49.2</v>
      </c>
      <c r="J23" s="91">
        <v>0.3</v>
      </c>
      <c r="K23" s="240">
        <v>0</v>
      </c>
      <c r="L23" s="241">
        <v>0</v>
      </c>
      <c r="M23" s="241">
        <v>0</v>
      </c>
      <c r="N23" s="241">
        <v>0</v>
      </c>
      <c r="O23" s="241">
        <v>0</v>
      </c>
      <c r="P23" s="241">
        <v>0</v>
      </c>
      <c r="Q23" s="241">
        <v>0</v>
      </c>
      <c r="R23" s="241">
        <v>0</v>
      </c>
      <c r="S23" s="241">
        <v>0</v>
      </c>
      <c r="T23" s="241">
        <v>0</v>
      </c>
      <c r="U23" s="241">
        <v>0</v>
      </c>
      <c r="V23" s="242">
        <v>0</v>
      </c>
    </row>
    <row r="24" spans="1:28" ht="36" customHeight="1">
      <c r="A24" s="86" t="s">
        <v>95</v>
      </c>
      <c r="B24" s="47" t="s">
        <v>96</v>
      </c>
      <c r="C24" s="48" t="s">
        <v>99</v>
      </c>
      <c r="D24" s="47"/>
      <c r="E24" s="47"/>
      <c r="F24" s="47"/>
      <c r="G24" s="47"/>
      <c r="H24" s="47"/>
      <c r="I24" s="46"/>
      <c r="J24" s="87"/>
      <c r="K24" s="259">
        <v>7.4</v>
      </c>
      <c r="L24" s="260">
        <v>7.5</v>
      </c>
      <c r="M24" s="259">
        <v>7.6</v>
      </c>
      <c r="N24" s="259">
        <v>7.6</v>
      </c>
      <c r="O24" s="260">
        <v>7.2</v>
      </c>
      <c r="P24" s="259">
        <v>7</v>
      </c>
      <c r="Q24" s="259">
        <v>6.8</v>
      </c>
      <c r="R24" s="259">
        <v>6.3</v>
      </c>
      <c r="S24" s="259">
        <v>7.5</v>
      </c>
      <c r="T24" s="259">
        <v>7.3</v>
      </c>
      <c r="U24" s="259">
        <v>7.4</v>
      </c>
      <c r="V24" s="259">
        <v>6.9</v>
      </c>
    </row>
    <row r="25" spans="1:28" ht="15.75" customHeight="1">
      <c r="A25" s="86"/>
      <c r="B25" s="47"/>
      <c r="C25" s="47"/>
      <c r="D25" s="47"/>
      <c r="E25" s="47"/>
      <c r="F25" s="47"/>
      <c r="G25" s="47"/>
      <c r="H25" s="47"/>
      <c r="I25" s="46"/>
      <c r="J25" s="87"/>
      <c r="K25" s="8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87"/>
    </row>
    <row r="26" spans="1:28" ht="40.5" customHeight="1">
      <c r="A26" s="92" t="s">
        <v>59</v>
      </c>
      <c r="B26" s="46"/>
      <c r="C26" s="47" t="s">
        <v>60</v>
      </c>
      <c r="D26" s="47" t="s">
        <v>60</v>
      </c>
      <c r="E26" s="47" t="s">
        <v>60</v>
      </c>
      <c r="F26" s="47" t="s">
        <v>60</v>
      </c>
      <c r="G26" s="47"/>
      <c r="H26" s="47"/>
      <c r="I26" s="47" t="s">
        <v>60</v>
      </c>
      <c r="J26" s="91" t="s">
        <v>60</v>
      </c>
      <c r="K26" s="135">
        <f>K10+K11+K12+K13+K14+K15+K16+K17+K18+K19+K20+K21+K22+K23+K24</f>
        <v>17.679000000000002</v>
      </c>
      <c r="L26" s="136">
        <f>L10+L11+L12+L13+L14+L15+L16+L17+L18+L19+L20+L21+L22+L23+L24</f>
        <v>18.925000000000004</v>
      </c>
      <c r="M26" s="136">
        <f t="shared" ref="M26:V26" si="0">M10+M11+M12+M13+M14+M15+M16+M17+M18+M19+M20+M21+M22+M23+M24</f>
        <v>16.756999999999998</v>
      </c>
      <c r="N26" s="136">
        <f t="shared" si="0"/>
        <v>16.506</v>
      </c>
      <c r="O26" s="352">
        <v>15.096</v>
      </c>
      <c r="P26" s="136">
        <f t="shared" si="0"/>
        <v>15.494999999999999</v>
      </c>
      <c r="Q26" s="136">
        <f t="shared" si="0"/>
        <v>14.538999999999998</v>
      </c>
      <c r="R26" s="136">
        <f t="shared" si="0"/>
        <v>17.137999999999998</v>
      </c>
      <c r="S26" s="136">
        <f t="shared" si="0"/>
        <v>19.164999999999999</v>
      </c>
      <c r="T26" s="136">
        <f t="shared" si="0"/>
        <v>17.821999999999999</v>
      </c>
      <c r="U26" s="136">
        <f t="shared" si="0"/>
        <v>17.158999999999999</v>
      </c>
      <c r="V26" s="137">
        <f t="shared" si="0"/>
        <v>18.082999999999998</v>
      </c>
    </row>
    <row r="27" spans="1:28" ht="36.75" customHeight="1">
      <c r="A27" s="92" t="s">
        <v>61</v>
      </c>
      <c r="B27" s="46"/>
      <c r="C27" s="47" t="s">
        <v>60</v>
      </c>
      <c r="D27" s="47" t="s">
        <v>60</v>
      </c>
      <c r="E27" s="47" t="s">
        <v>60</v>
      </c>
      <c r="F27" s="47" t="s">
        <v>60</v>
      </c>
      <c r="G27" s="47"/>
      <c r="H27" s="47"/>
      <c r="I27" s="47" t="s">
        <v>60</v>
      </c>
      <c r="J27" s="91" t="s">
        <v>60</v>
      </c>
      <c r="K27" s="364">
        <v>35.299999999999997</v>
      </c>
      <c r="L27" s="365">
        <v>37.22</v>
      </c>
      <c r="M27" s="365">
        <v>35.92</v>
      </c>
      <c r="N27" s="365">
        <v>35.67</v>
      </c>
      <c r="O27" s="365">
        <v>32.68</v>
      </c>
      <c r="P27" s="365">
        <v>31.54</v>
      </c>
      <c r="Q27" s="365">
        <v>33.93</v>
      </c>
      <c r="R27" s="365">
        <v>32.86</v>
      </c>
      <c r="S27" s="365">
        <v>34.26</v>
      </c>
      <c r="T27" s="365">
        <v>35.72</v>
      </c>
      <c r="U27" s="365">
        <v>35.479999999999997</v>
      </c>
      <c r="V27" s="366">
        <v>34.69</v>
      </c>
    </row>
    <row r="28" spans="1:28" ht="41.25" customHeight="1" thickBot="1">
      <c r="A28" s="93" t="s">
        <v>101</v>
      </c>
      <c r="B28" s="94"/>
      <c r="C28" s="95"/>
      <c r="D28" s="95"/>
      <c r="E28" s="95"/>
      <c r="F28" s="95"/>
      <c r="G28" s="95"/>
      <c r="H28" s="95"/>
      <c r="I28" s="95"/>
      <c r="J28" s="96"/>
      <c r="K28" s="138">
        <f>K26/K27*100</f>
        <v>50.082152974504254</v>
      </c>
      <c r="L28" s="139">
        <f t="shared" ref="L28:V28" si="1">L26/L27*100</f>
        <v>50.846319183234833</v>
      </c>
      <c r="M28" s="139">
        <f t="shared" si="1"/>
        <v>46.650890868596875</v>
      </c>
      <c r="N28" s="139">
        <f t="shared" si="1"/>
        <v>46.274179983179145</v>
      </c>
      <c r="O28" s="139">
        <f t="shared" si="1"/>
        <v>46.193390452876379</v>
      </c>
      <c r="P28" s="139">
        <f t="shared" si="1"/>
        <v>49.128091312618892</v>
      </c>
      <c r="Q28" s="139">
        <f t="shared" si="1"/>
        <v>42.849985263778365</v>
      </c>
      <c r="R28" s="139">
        <f t="shared" si="1"/>
        <v>52.154595252586724</v>
      </c>
      <c r="S28" s="139">
        <f t="shared" si="1"/>
        <v>55.939871570344422</v>
      </c>
      <c r="T28" s="139">
        <f t="shared" si="1"/>
        <v>49.89361702127659</v>
      </c>
      <c r="U28" s="139">
        <f t="shared" si="1"/>
        <v>48.362457722660658</v>
      </c>
      <c r="V28" s="140">
        <f t="shared" si="1"/>
        <v>52.127414240415106</v>
      </c>
    </row>
    <row r="29" spans="1:28" ht="25.2" thickBot="1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22"/>
      <c r="X29" s="22"/>
      <c r="Y29" s="22"/>
      <c r="Z29" s="22"/>
      <c r="AA29" s="22"/>
      <c r="AB29" s="22"/>
    </row>
    <row r="30" spans="1:28" ht="75" customHeight="1">
      <c r="A30" s="88" t="s">
        <v>18</v>
      </c>
      <c r="B30" s="89" t="s">
        <v>21</v>
      </c>
      <c r="C30" s="425" t="s">
        <v>22</v>
      </c>
      <c r="D30" s="425"/>
      <c r="E30" s="425"/>
      <c r="F30" s="425"/>
      <c r="G30" s="429"/>
      <c r="H30" s="429"/>
      <c r="I30" s="425"/>
      <c r="J30" s="426"/>
      <c r="K30" s="79" t="s">
        <v>10</v>
      </c>
      <c r="L30" s="80" t="s">
        <v>10</v>
      </c>
      <c r="M30" s="80" t="s">
        <v>10</v>
      </c>
      <c r="N30" s="80" t="s">
        <v>10</v>
      </c>
      <c r="O30" s="80" t="s">
        <v>10</v>
      </c>
      <c r="P30" s="80" t="s">
        <v>10</v>
      </c>
      <c r="Q30" s="80" t="s">
        <v>10</v>
      </c>
      <c r="R30" s="80" t="s">
        <v>10</v>
      </c>
      <c r="S30" s="80" t="s">
        <v>10</v>
      </c>
      <c r="T30" s="80" t="s">
        <v>10</v>
      </c>
      <c r="U30" s="80" t="s">
        <v>10</v>
      </c>
      <c r="V30" s="81" t="s">
        <v>10</v>
      </c>
    </row>
    <row r="31" spans="1:28" ht="21.75" customHeight="1">
      <c r="A31" s="423" t="s">
        <v>20</v>
      </c>
      <c r="B31" s="424"/>
      <c r="C31" s="427" t="s">
        <v>23</v>
      </c>
      <c r="D31" s="427"/>
      <c r="E31" s="427" t="s">
        <v>24</v>
      </c>
      <c r="F31" s="430"/>
      <c r="G31" s="427" t="s">
        <v>25</v>
      </c>
      <c r="H31" s="427"/>
      <c r="I31" s="427" t="s">
        <v>100</v>
      </c>
      <c r="J31" s="428"/>
      <c r="K31" s="82" t="s">
        <v>46</v>
      </c>
      <c r="L31" s="44" t="s">
        <v>47</v>
      </c>
      <c r="M31" s="44" t="s">
        <v>48</v>
      </c>
      <c r="N31" s="44" t="s">
        <v>49</v>
      </c>
      <c r="O31" s="44" t="s">
        <v>50</v>
      </c>
      <c r="P31" s="44" t="s">
        <v>51</v>
      </c>
      <c r="Q31" s="44" t="s">
        <v>52</v>
      </c>
      <c r="R31" s="44" t="s">
        <v>53</v>
      </c>
      <c r="S31" s="44" t="s">
        <v>32</v>
      </c>
      <c r="T31" s="44" t="s">
        <v>54</v>
      </c>
      <c r="U31" s="44" t="s">
        <v>55</v>
      </c>
      <c r="V31" s="83" t="s">
        <v>142</v>
      </c>
    </row>
    <row r="32" spans="1:28" ht="21" customHeight="1">
      <c r="A32" s="84"/>
      <c r="B32" s="45"/>
      <c r="C32" s="43" t="s">
        <v>26</v>
      </c>
      <c r="D32" s="43" t="s">
        <v>27</v>
      </c>
      <c r="E32" s="43" t="s">
        <v>26</v>
      </c>
      <c r="F32" s="43" t="s">
        <v>27</v>
      </c>
      <c r="G32" s="78"/>
      <c r="H32" s="78"/>
      <c r="I32" s="43" t="s">
        <v>26</v>
      </c>
      <c r="J32" s="90" t="s">
        <v>27</v>
      </c>
      <c r="K32" s="84" t="s">
        <v>14</v>
      </c>
      <c r="L32" s="45" t="s">
        <v>14</v>
      </c>
      <c r="M32" s="45" t="s">
        <v>14</v>
      </c>
      <c r="N32" s="45" t="s">
        <v>14</v>
      </c>
      <c r="O32" s="45" t="s">
        <v>14</v>
      </c>
      <c r="P32" s="45" t="s">
        <v>14</v>
      </c>
      <c r="Q32" s="45" t="s">
        <v>14</v>
      </c>
      <c r="R32" s="45" t="s">
        <v>14</v>
      </c>
      <c r="S32" s="45" t="s">
        <v>14</v>
      </c>
      <c r="T32" s="45" t="s">
        <v>14</v>
      </c>
      <c r="U32" s="45" t="s">
        <v>14</v>
      </c>
      <c r="V32" s="85" t="s">
        <v>14</v>
      </c>
    </row>
    <row r="33" spans="1:22" ht="23.25" customHeight="1">
      <c r="A33" s="84">
        <v>1</v>
      </c>
      <c r="B33" s="45">
        <v>2</v>
      </c>
      <c r="C33" s="45">
        <v>3</v>
      </c>
      <c r="D33" s="45">
        <v>4</v>
      </c>
      <c r="E33" s="45">
        <v>5</v>
      </c>
      <c r="F33" s="45">
        <v>6</v>
      </c>
      <c r="G33" s="45">
        <v>7</v>
      </c>
      <c r="H33" s="45">
        <v>8</v>
      </c>
      <c r="I33" s="45">
        <v>9</v>
      </c>
      <c r="J33" s="85">
        <v>10</v>
      </c>
      <c r="K33" s="84">
        <v>23</v>
      </c>
      <c r="L33" s="45">
        <v>24</v>
      </c>
      <c r="M33" s="45">
        <v>25</v>
      </c>
      <c r="N33" s="45">
        <v>26</v>
      </c>
      <c r="O33" s="45">
        <v>27</v>
      </c>
      <c r="P33" s="45">
        <v>28</v>
      </c>
      <c r="Q33" s="45">
        <v>29</v>
      </c>
      <c r="R33" s="45">
        <v>30</v>
      </c>
      <c r="S33" s="45">
        <v>31</v>
      </c>
      <c r="T33" s="45">
        <v>32</v>
      </c>
      <c r="U33" s="45">
        <v>33</v>
      </c>
      <c r="V33" s="85">
        <v>34</v>
      </c>
    </row>
    <row r="34" spans="1:22" ht="38.25" customHeight="1">
      <c r="A34" s="86" t="s">
        <v>85</v>
      </c>
      <c r="B34" s="47" t="s">
        <v>155</v>
      </c>
      <c r="C34" s="47">
        <v>48</v>
      </c>
      <c r="D34" s="47">
        <v>0.3</v>
      </c>
      <c r="E34" s="47"/>
      <c r="F34" s="47"/>
      <c r="G34" s="47" t="s">
        <v>98</v>
      </c>
      <c r="H34" s="46"/>
      <c r="I34" s="47"/>
      <c r="J34" s="87"/>
      <c r="K34" s="240">
        <v>0</v>
      </c>
      <c r="L34" s="241">
        <v>0</v>
      </c>
      <c r="M34" s="241">
        <v>0</v>
      </c>
      <c r="N34" s="241">
        <v>0</v>
      </c>
      <c r="O34" s="241">
        <v>0</v>
      </c>
      <c r="P34" s="241">
        <v>0</v>
      </c>
      <c r="Q34" s="241">
        <v>0</v>
      </c>
      <c r="R34" s="241">
        <v>0</v>
      </c>
      <c r="S34" s="241">
        <v>0</v>
      </c>
      <c r="T34" s="241">
        <v>0</v>
      </c>
      <c r="U34" s="241">
        <v>0</v>
      </c>
      <c r="V34" s="242">
        <v>0</v>
      </c>
    </row>
    <row r="35" spans="1:22" ht="36" customHeight="1">
      <c r="A35" s="86"/>
      <c r="B35" s="47" t="s">
        <v>81</v>
      </c>
      <c r="C35" s="47">
        <v>48</v>
      </c>
      <c r="D35" s="47">
        <v>0.3</v>
      </c>
      <c r="E35" s="47"/>
      <c r="F35" s="47"/>
      <c r="G35" s="47" t="s">
        <v>98</v>
      </c>
      <c r="H35" s="46"/>
      <c r="I35" s="47"/>
      <c r="J35" s="87"/>
      <c r="K35" s="240">
        <v>0.215</v>
      </c>
      <c r="L35" s="241">
        <v>0.19500000000000001</v>
      </c>
      <c r="M35" s="241">
        <v>0.192</v>
      </c>
      <c r="N35" s="241">
        <v>0.17199999999999999</v>
      </c>
      <c r="O35" s="241">
        <v>9.9000000000000005E-2</v>
      </c>
      <c r="P35" s="241">
        <v>9.9000000000000005E-2</v>
      </c>
      <c r="Q35" s="241">
        <v>9.1999999999999998E-2</v>
      </c>
      <c r="R35" s="241">
        <v>9.9000000000000005E-2</v>
      </c>
      <c r="S35" s="241">
        <v>0.09</v>
      </c>
      <c r="T35" s="241">
        <v>9.9000000000000005E-2</v>
      </c>
      <c r="U35" s="241">
        <v>9.1999999999999998E-2</v>
      </c>
      <c r="V35" s="242">
        <v>9.9000000000000005E-2</v>
      </c>
    </row>
    <row r="36" spans="1:22" ht="34.5" customHeight="1">
      <c r="A36" s="86"/>
      <c r="B36" s="47" t="s">
        <v>82</v>
      </c>
      <c r="C36" s="47">
        <v>48.25</v>
      </c>
      <c r="D36" s="47">
        <v>0.3</v>
      </c>
      <c r="E36" s="47"/>
      <c r="F36" s="47"/>
      <c r="G36" s="47" t="s">
        <v>98</v>
      </c>
      <c r="H36" s="46"/>
      <c r="I36" s="47"/>
      <c r="J36" s="87"/>
      <c r="K36" s="240">
        <v>1.5</v>
      </c>
      <c r="L36" s="241">
        <v>1.3</v>
      </c>
      <c r="M36" s="241">
        <v>1.3</v>
      </c>
      <c r="N36" s="241">
        <v>1.4</v>
      </c>
      <c r="O36" s="241">
        <v>2.2000000000000002</v>
      </c>
      <c r="P36" s="241">
        <v>1.1000000000000001</v>
      </c>
      <c r="Q36" s="241">
        <v>1.01</v>
      </c>
      <c r="R36" s="241">
        <v>1.1000000000000001</v>
      </c>
      <c r="S36" s="241">
        <v>1.2</v>
      </c>
      <c r="T36" s="241">
        <v>1.1100000000000001</v>
      </c>
      <c r="U36" s="241">
        <v>1.1000000000000001</v>
      </c>
      <c r="V36" s="242">
        <v>1</v>
      </c>
    </row>
    <row r="37" spans="1:22" ht="38.25" customHeight="1">
      <c r="A37" s="86"/>
      <c r="B37" s="47" t="s">
        <v>83</v>
      </c>
      <c r="C37" s="47">
        <v>48.25</v>
      </c>
      <c r="D37" s="47">
        <v>0.3</v>
      </c>
      <c r="E37" s="47"/>
      <c r="F37" s="47"/>
      <c r="G37" s="47" t="s">
        <v>98</v>
      </c>
      <c r="H37" s="46"/>
      <c r="I37" s="47"/>
      <c r="J37" s="87"/>
      <c r="K37" s="240">
        <v>0.436</v>
      </c>
      <c r="L37" s="241">
        <v>0.47</v>
      </c>
      <c r="M37" s="241">
        <v>0.48</v>
      </c>
      <c r="N37" s="241">
        <v>0.46500000000000002</v>
      </c>
      <c r="O37" s="241">
        <v>0.65</v>
      </c>
      <c r="P37" s="241">
        <v>0.48899999999999999</v>
      </c>
      <c r="Q37" s="241">
        <v>0.45800000000000002</v>
      </c>
      <c r="R37" s="241">
        <v>0.46800000000000003</v>
      </c>
      <c r="S37" s="241">
        <v>0.48499999999999999</v>
      </c>
      <c r="T37" s="241">
        <v>0.46800000000000003</v>
      </c>
      <c r="U37" s="241">
        <v>0.47899999999999998</v>
      </c>
      <c r="V37" s="242">
        <v>0.46300000000000002</v>
      </c>
    </row>
    <row r="38" spans="1:22" ht="38.25" customHeight="1">
      <c r="A38" s="86"/>
      <c r="B38" s="47" t="s">
        <v>84</v>
      </c>
      <c r="C38" s="47">
        <v>48.25</v>
      </c>
      <c r="D38" s="47">
        <v>0.3</v>
      </c>
      <c r="E38" s="47"/>
      <c r="F38" s="47"/>
      <c r="G38" s="47" t="s">
        <v>98</v>
      </c>
      <c r="H38" s="46"/>
      <c r="I38" s="47"/>
      <c r="J38" s="87"/>
      <c r="K38" s="240">
        <v>0.27200000000000002</v>
      </c>
      <c r="L38" s="241">
        <v>0.25700000000000001</v>
      </c>
      <c r="M38" s="241">
        <v>0.27200000000000002</v>
      </c>
      <c r="N38" s="241">
        <v>0.24099999999999999</v>
      </c>
      <c r="O38" s="241">
        <v>0.23400000000000001</v>
      </c>
      <c r="P38" s="241">
        <v>0.20300000000000001</v>
      </c>
      <c r="Q38" s="241">
        <v>0.23100000000000001</v>
      </c>
      <c r="R38" s="241">
        <v>0.20300000000000001</v>
      </c>
      <c r="S38" s="241">
        <v>0.19900000000000001</v>
      </c>
      <c r="T38" s="241">
        <v>0.20300000000000001</v>
      </c>
      <c r="U38" s="241">
        <v>0.20100000000000001</v>
      </c>
      <c r="V38" s="242">
        <v>0.2</v>
      </c>
    </row>
    <row r="39" spans="1:22" ht="39" customHeight="1">
      <c r="A39" s="86" t="s">
        <v>86</v>
      </c>
      <c r="B39" s="47" t="s">
        <v>87</v>
      </c>
      <c r="C39" s="47">
        <v>48.5</v>
      </c>
      <c r="D39" s="47">
        <v>0.3</v>
      </c>
      <c r="E39" s="47" t="s">
        <v>98</v>
      </c>
      <c r="F39" s="47"/>
      <c r="G39" s="47">
        <v>49.6</v>
      </c>
      <c r="H39" s="47">
        <v>45</v>
      </c>
      <c r="I39" s="46"/>
      <c r="J39" s="87"/>
      <c r="K39" s="240">
        <v>3.5</v>
      </c>
      <c r="L39" s="241">
        <v>1.1000000000000001</v>
      </c>
      <c r="M39" s="241">
        <v>1</v>
      </c>
      <c r="N39" s="241">
        <v>0.97399999999999998</v>
      </c>
      <c r="O39" s="241">
        <v>2.0699999999999998</v>
      </c>
      <c r="P39" s="241">
        <v>2.016</v>
      </c>
      <c r="Q39" s="241">
        <v>1.9</v>
      </c>
      <c r="R39" s="241">
        <v>1.97</v>
      </c>
      <c r="S39" s="241">
        <v>1.99</v>
      </c>
      <c r="T39" s="241">
        <v>2.1</v>
      </c>
      <c r="U39" s="241">
        <v>1.98</v>
      </c>
      <c r="V39" s="242">
        <v>1.958</v>
      </c>
    </row>
    <row r="40" spans="1:22" ht="37.5" customHeight="1">
      <c r="A40" s="86"/>
      <c r="B40" s="47" t="s">
        <v>88</v>
      </c>
      <c r="C40" s="47">
        <v>48.5</v>
      </c>
      <c r="D40" s="47">
        <v>0.3</v>
      </c>
      <c r="E40" s="47" t="s">
        <v>98</v>
      </c>
      <c r="F40" s="47"/>
      <c r="G40" s="47">
        <v>49.6</v>
      </c>
      <c r="H40" s="47">
        <v>45</v>
      </c>
      <c r="I40" s="46"/>
      <c r="J40" s="87"/>
      <c r="K40" s="240">
        <v>2.2999999999999998</v>
      </c>
      <c r="L40" s="241">
        <v>2.2999999999999998</v>
      </c>
      <c r="M40" s="241">
        <v>2.5</v>
      </c>
      <c r="N40" s="241">
        <v>2.5</v>
      </c>
      <c r="O40" s="241">
        <v>2.4</v>
      </c>
      <c r="P40" s="241">
        <v>2.4</v>
      </c>
      <c r="Q40" s="241">
        <v>2.4</v>
      </c>
      <c r="R40" s="241">
        <v>2.2999999999999998</v>
      </c>
      <c r="S40" s="241">
        <v>2.2999999999999998</v>
      </c>
      <c r="T40" s="241">
        <v>2.27</v>
      </c>
      <c r="U40" s="241">
        <v>2.4</v>
      </c>
      <c r="V40" s="242">
        <v>2.5</v>
      </c>
    </row>
    <row r="41" spans="1:22" ht="39" customHeight="1">
      <c r="A41" s="86"/>
      <c r="B41" s="47" t="s">
        <v>89</v>
      </c>
      <c r="C41" s="47">
        <v>48.5</v>
      </c>
      <c r="D41" s="47">
        <v>0.3</v>
      </c>
      <c r="E41" s="47" t="s">
        <v>98</v>
      </c>
      <c r="F41" s="47"/>
      <c r="G41" s="47">
        <v>49.6</v>
      </c>
      <c r="H41" s="47">
        <v>45</v>
      </c>
      <c r="I41" s="46"/>
      <c r="J41" s="87"/>
      <c r="K41" s="240">
        <v>0.25600000000000001</v>
      </c>
      <c r="L41" s="241">
        <v>0.253</v>
      </c>
      <c r="M41" s="241">
        <v>0.22700000000000001</v>
      </c>
      <c r="N41" s="241">
        <v>0.22700000000000001</v>
      </c>
      <c r="O41" s="241">
        <v>0.187</v>
      </c>
      <c r="P41" s="241">
        <v>0.184</v>
      </c>
      <c r="Q41" s="241">
        <v>0.17199999999999999</v>
      </c>
      <c r="R41" s="241">
        <v>0.184</v>
      </c>
      <c r="S41" s="241">
        <v>0.17899999999999999</v>
      </c>
      <c r="T41" s="241">
        <v>0.183</v>
      </c>
      <c r="U41" s="241">
        <v>0.18099999999999999</v>
      </c>
      <c r="V41" s="242">
        <v>0.18099999999999999</v>
      </c>
    </row>
    <row r="42" spans="1:22" ht="33" customHeight="1">
      <c r="A42" s="86"/>
      <c r="B42" s="47" t="s">
        <v>90</v>
      </c>
      <c r="C42" s="47">
        <v>48.5</v>
      </c>
      <c r="D42" s="47">
        <v>0.3</v>
      </c>
      <c r="E42" s="47" t="s">
        <v>98</v>
      </c>
      <c r="F42" s="47"/>
      <c r="G42" s="47">
        <v>49.6</v>
      </c>
      <c r="H42" s="47">
        <v>45</v>
      </c>
      <c r="I42" s="46"/>
      <c r="J42" s="87"/>
      <c r="K42" s="246">
        <v>2.1</v>
      </c>
      <c r="L42" s="245">
        <v>2.1</v>
      </c>
      <c r="M42" s="245">
        <v>2.1</v>
      </c>
      <c r="N42" s="245">
        <v>2.2000000000000002</v>
      </c>
      <c r="O42" s="245">
        <v>2.2000000000000002</v>
      </c>
      <c r="P42" s="245">
        <v>2.1</v>
      </c>
      <c r="Q42" s="245">
        <v>2.1</v>
      </c>
      <c r="R42" s="245">
        <v>2.2000000000000002</v>
      </c>
      <c r="S42" s="245">
        <v>2.1</v>
      </c>
      <c r="T42" s="245">
        <v>2</v>
      </c>
      <c r="U42" s="247">
        <v>2.2000000000000002</v>
      </c>
      <c r="V42" s="242">
        <v>2.1</v>
      </c>
    </row>
    <row r="43" spans="1:22" ht="39" customHeight="1">
      <c r="A43" s="86"/>
      <c r="B43" s="47" t="s">
        <v>91</v>
      </c>
      <c r="C43" s="47"/>
      <c r="D43" s="47"/>
      <c r="E43" s="47" t="s">
        <v>98</v>
      </c>
      <c r="F43" s="47"/>
      <c r="G43" s="47">
        <v>49.6</v>
      </c>
      <c r="H43" s="47">
        <v>48</v>
      </c>
      <c r="I43" s="47">
        <v>49.2</v>
      </c>
      <c r="J43" s="91">
        <v>0.3</v>
      </c>
      <c r="K43" s="246">
        <v>0</v>
      </c>
      <c r="L43" s="245">
        <v>0</v>
      </c>
      <c r="M43" s="245">
        <v>0</v>
      </c>
      <c r="N43" s="245">
        <v>0</v>
      </c>
      <c r="O43" s="245">
        <v>0</v>
      </c>
      <c r="P43" s="245">
        <v>0</v>
      </c>
      <c r="Q43" s="245">
        <v>0</v>
      </c>
      <c r="R43" s="245">
        <v>0</v>
      </c>
      <c r="S43" s="245">
        <v>0</v>
      </c>
      <c r="T43" s="245">
        <v>0</v>
      </c>
      <c r="U43" s="247">
        <v>0</v>
      </c>
      <c r="V43" s="242">
        <v>0</v>
      </c>
    </row>
    <row r="44" spans="1:22" ht="36" customHeight="1">
      <c r="A44" s="86"/>
      <c r="B44" s="47" t="s">
        <v>92</v>
      </c>
      <c r="C44" s="47"/>
      <c r="D44" s="47"/>
      <c r="E44" s="47" t="s">
        <v>98</v>
      </c>
      <c r="F44" s="47"/>
      <c r="G44" s="47">
        <v>49.6</v>
      </c>
      <c r="H44" s="47">
        <v>48</v>
      </c>
      <c r="I44" s="47">
        <v>49.2</v>
      </c>
      <c r="J44" s="91">
        <v>0.3</v>
      </c>
      <c r="K44" s="240">
        <v>0.20100000000000001</v>
      </c>
      <c r="L44" s="241">
        <v>0.19500000000000001</v>
      </c>
      <c r="M44" s="241">
        <v>0.19500000000000001</v>
      </c>
      <c r="N44" s="241">
        <v>0.184</v>
      </c>
      <c r="O44" s="241">
        <v>0.19</v>
      </c>
      <c r="P44" s="241">
        <v>0.19800000000000001</v>
      </c>
      <c r="Q44" s="241">
        <v>0.18099999999999999</v>
      </c>
      <c r="R44" s="241">
        <v>0.193</v>
      </c>
      <c r="S44" s="241">
        <v>0.189</v>
      </c>
      <c r="T44" s="241">
        <v>0.191</v>
      </c>
      <c r="U44" s="241">
        <v>0.19</v>
      </c>
      <c r="V44" s="242">
        <v>0.189</v>
      </c>
    </row>
    <row r="45" spans="1:22" ht="36.75" customHeight="1">
      <c r="A45" s="86"/>
      <c r="B45" s="47" t="s">
        <v>93</v>
      </c>
      <c r="C45" s="47"/>
      <c r="D45" s="47"/>
      <c r="E45" s="47" t="s">
        <v>98</v>
      </c>
      <c r="F45" s="47"/>
      <c r="G45" s="47">
        <v>49.6</v>
      </c>
      <c r="H45" s="47">
        <v>48</v>
      </c>
      <c r="I45" s="47">
        <v>49.2</v>
      </c>
      <c r="J45" s="91">
        <v>0.3</v>
      </c>
      <c r="K45" s="240">
        <v>0</v>
      </c>
      <c r="L45" s="241">
        <v>0</v>
      </c>
      <c r="M45" s="241">
        <v>0</v>
      </c>
      <c r="N45" s="241">
        <v>0</v>
      </c>
      <c r="O45" s="241">
        <v>0</v>
      </c>
      <c r="P45" s="241">
        <v>0</v>
      </c>
      <c r="Q45" s="241">
        <v>0</v>
      </c>
      <c r="R45" s="241">
        <v>0</v>
      </c>
      <c r="S45" s="241">
        <v>0</v>
      </c>
      <c r="T45" s="241">
        <v>0</v>
      </c>
      <c r="U45" s="241">
        <v>0</v>
      </c>
      <c r="V45" s="242">
        <v>0</v>
      </c>
    </row>
    <row r="46" spans="1:22" ht="37.5" customHeight="1">
      <c r="A46" s="86"/>
      <c r="B46" s="47" t="s">
        <v>94</v>
      </c>
      <c r="C46" s="47"/>
      <c r="D46" s="47"/>
      <c r="E46" s="47" t="s">
        <v>98</v>
      </c>
      <c r="F46" s="47"/>
      <c r="G46" s="47">
        <v>49.6</v>
      </c>
      <c r="H46" s="47">
        <v>48</v>
      </c>
      <c r="I46" s="47">
        <v>49.2</v>
      </c>
      <c r="J46" s="91">
        <v>0.3</v>
      </c>
      <c r="K46" s="240">
        <v>0</v>
      </c>
      <c r="L46" s="241">
        <v>0</v>
      </c>
      <c r="M46" s="241">
        <v>0</v>
      </c>
      <c r="N46" s="241">
        <v>0</v>
      </c>
      <c r="O46" s="241">
        <v>0</v>
      </c>
      <c r="P46" s="241">
        <v>0</v>
      </c>
      <c r="Q46" s="241">
        <v>0</v>
      </c>
      <c r="R46" s="241">
        <v>0</v>
      </c>
      <c r="S46" s="241">
        <v>0</v>
      </c>
      <c r="T46" s="241">
        <v>0</v>
      </c>
      <c r="U46" s="241">
        <v>0</v>
      </c>
      <c r="V46" s="242">
        <v>0</v>
      </c>
    </row>
    <row r="47" spans="1:22" ht="36" customHeight="1">
      <c r="A47" s="86"/>
      <c r="B47" s="47" t="s">
        <v>97</v>
      </c>
      <c r="C47" s="47"/>
      <c r="D47" s="47"/>
      <c r="E47" s="47" t="s">
        <v>98</v>
      </c>
      <c r="F47" s="47"/>
      <c r="G47" s="47">
        <v>49.6</v>
      </c>
      <c r="H47" s="47">
        <v>48</v>
      </c>
      <c r="I47" s="47">
        <v>49.2</v>
      </c>
      <c r="J47" s="91">
        <v>0.3</v>
      </c>
      <c r="K47" s="240">
        <v>0</v>
      </c>
      <c r="L47" s="241">
        <v>0</v>
      </c>
      <c r="M47" s="241">
        <v>0</v>
      </c>
      <c r="N47" s="241">
        <v>0</v>
      </c>
      <c r="O47" s="241">
        <v>0</v>
      </c>
      <c r="P47" s="241">
        <v>0</v>
      </c>
      <c r="Q47" s="241">
        <v>0</v>
      </c>
      <c r="R47" s="241">
        <v>0</v>
      </c>
      <c r="S47" s="241">
        <v>0</v>
      </c>
      <c r="T47" s="241">
        <v>0</v>
      </c>
      <c r="U47" s="241">
        <v>0</v>
      </c>
      <c r="V47" s="242">
        <v>0</v>
      </c>
    </row>
    <row r="48" spans="1:22" ht="40.5" customHeight="1">
      <c r="A48" s="86" t="s">
        <v>95</v>
      </c>
      <c r="B48" s="47" t="s">
        <v>96</v>
      </c>
      <c r="C48" s="48" t="s">
        <v>99</v>
      </c>
      <c r="D48" s="47"/>
      <c r="E48" s="47"/>
      <c r="F48" s="47"/>
      <c r="G48" s="47"/>
      <c r="H48" s="47"/>
      <c r="I48" s="46"/>
      <c r="J48" s="87"/>
      <c r="K48" s="260">
        <v>7.5</v>
      </c>
      <c r="L48" s="260">
        <v>7.4</v>
      </c>
      <c r="M48" s="260">
        <v>8.1</v>
      </c>
      <c r="N48" s="260">
        <v>8</v>
      </c>
      <c r="O48" s="260">
        <v>8.6</v>
      </c>
      <c r="P48" s="260">
        <v>8.1</v>
      </c>
      <c r="Q48" s="260">
        <v>8.3000000000000007</v>
      </c>
      <c r="R48" s="260">
        <v>8.1999999999999993</v>
      </c>
      <c r="S48" s="260">
        <v>8.1199999999999992</v>
      </c>
      <c r="T48" s="260">
        <v>8.1300000000000008</v>
      </c>
      <c r="U48" s="260">
        <v>8.02</v>
      </c>
      <c r="V48" s="260">
        <v>8.1999999999999993</v>
      </c>
    </row>
    <row r="49" spans="1:22" ht="17.25" customHeight="1">
      <c r="A49" s="86"/>
      <c r="B49" s="46"/>
      <c r="C49" s="46"/>
      <c r="D49" s="46"/>
      <c r="E49" s="46"/>
      <c r="F49" s="46"/>
      <c r="G49" s="46"/>
      <c r="H49" s="46"/>
      <c r="I49" s="46"/>
      <c r="J49" s="87"/>
      <c r="K49" s="8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87"/>
    </row>
    <row r="50" spans="1:22" ht="39" customHeight="1">
      <c r="A50" s="92" t="s">
        <v>59</v>
      </c>
      <c r="B50" s="46"/>
      <c r="C50" s="47" t="s">
        <v>60</v>
      </c>
      <c r="D50" s="47" t="s">
        <v>60</v>
      </c>
      <c r="E50" s="47" t="s">
        <v>60</v>
      </c>
      <c r="F50" s="47" t="s">
        <v>60</v>
      </c>
      <c r="G50" s="47"/>
      <c r="H50" s="47"/>
      <c r="I50" s="47" t="s">
        <v>60</v>
      </c>
      <c r="J50" s="91" t="s">
        <v>60</v>
      </c>
      <c r="K50" s="135">
        <f t="shared" ref="K50:V50" si="2">K34+K35+K36+K37+K38+K39+K40+K41+K42+K43+K44+K45+K46+K48</f>
        <v>18.28</v>
      </c>
      <c r="L50" s="136">
        <f t="shared" si="2"/>
        <v>15.57</v>
      </c>
      <c r="M50" s="136">
        <f t="shared" si="2"/>
        <v>16.366</v>
      </c>
      <c r="N50" s="136">
        <f t="shared" si="2"/>
        <v>16.363</v>
      </c>
      <c r="O50" s="136">
        <f t="shared" si="2"/>
        <v>18.829999999999998</v>
      </c>
      <c r="P50" s="136">
        <f t="shared" si="2"/>
        <v>16.889000000000003</v>
      </c>
      <c r="Q50" s="136">
        <f t="shared" si="2"/>
        <v>16.844000000000001</v>
      </c>
      <c r="R50" s="136">
        <f t="shared" si="2"/>
        <v>16.917000000000002</v>
      </c>
      <c r="S50" s="136">
        <f t="shared" si="2"/>
        <v>16.851999999999997</v>
      </c>
      <c r="T50" s="136">
        <f t="shared" si="2"/>
        <v>16.754000000000001</v>
      </c>
      <c r="U50" s="136">
        <f t="shared" si="2"/>
        <v>16.843</v>
      </c>
      <c r="V50" s="137">
        <f t="shared" si="2"/>
        <v>16.89</v>
      </c>
    </row>
    <row r="51" spans="1:22" ht="39" customHeight="1">
      <c r="A51" s="92" t="s">
        <v>61</v>
      </c>
      <c r="B51" s="46"/>
      <c r="C51" s="47" t="s">
        <v>60</v>
      </c>
      <c r="D51" s="47" t="s">
        <v>60</v>
      </c>
      <c r="E51" s="47" t="s">
        <v>60</v>
      </c>
      <c r="F51" s="47" t="s">
        <v>60</v>
      </c>
      <c r="G51" s="47"/>
      <c r="H51" s="47"/>
      <c r="I51" s="47" t="s">
        <v>60</v>
      </c>
      <c r="J51" s="91" t="s">
        <v>60</v>
      </c>
      <c r="K51" s="364">
        <v>33.979999999999997</v>
      </c>
      <c r="L51" s="365">
        <v>32.53</v>
      </c>
      <c r="M51" s="365">
        <v>31.76</v>
      </c>
      <c r="N51" s="365">
        <v>33.229999999999997</v>
      </c>
      <c r="O51" s="365">
        <v>35.630000000000003</v>
      </c>
      <c r="P51" s="365">
        <v>33.89</v>
      </c>
      <c r="Q51" s="365">
        <v>32.24</v>
      </c>
      <c r="R51" s="365">
        <v>28.53</v>
      </c>
      <c r="S51" s="365">
        <v>31.51</v>
      </c>
      <c r="T51" s="365">
        <v>32.29</v>
      </c>
      <c r="U51" s="365">
        <v>33.020000000000003</v>
      </c>
      <c r="V51" s="366">
        <v>32.380000000000003</v>
      </c>
    </row>
    <row r="52" spans="1:22" ht="42.75" customHeight="1" thickBot="1">
      <c r="A52" s="93" t="s">
        <v>101</v>
      </c>
      <c r="B52" s="94"/>
      <c r="C52" s="95"/>
      <c r="D52" s="95"/>
      <c r="E52" s="95"/>
      <c r="F52" s="95"/>
      <c r="G52" s="95"/>
      <c r="H52" s="95"/>
      <c r="I52" s="95"/>
      <c r="J52" s="96"/>
      <c r="K52" s="138">
        <f>K50/K51*100</f>
        <v>53.796350794585059</v>
      </c>
      <c r="L52" s="139">
        <f t="shared" ref="L52:V52" si="3">L50/L51*100</f>
        <v>47.863510605594833</v>
      </c>
      <c r="M52" s="139">
        <f t="shared" si="3"/>
        <v>51.530226700251887</v>
      </c>
      <c r="N52" s="139">
        <f t="shared" si="3"/>
        <v>49.24164911224797</v>
      </c>
      <c r="O52" s="139">
        <f t="shared" si="3"/>
        <v>52.84872298624753</v>
      </c>
      <c r="P52" s="139">
        <f t="shared" si="3"/>
        <v>49.834759516081448</v>
      </c>
      <c r="Q52" s="139">
        <f t="shared" si="3"/>
        <v>52.245657568238215</v>
      </c>
      <c r="R52" s="139">
        <f t="shared" si="3"/>
        <v>59.295478443743434</v>
      </c>
      <c r="S52" s="139">
        <f t="shared" si="3"/>
        <v>53.481434465249109</v>
      </c>
      <c r="T52" s="139">
        <f t="shared" si="3"/>
        <v>51.886032827500784</v>
      </c>
      <c r="U52" s="139">
        <f t="shared" si="3"/>
        <v>51.008479709267107</v>
      </c>
      <c r="V52" s="140">
        <f t="shared" si="3"/>
        <v>52.161828289067323</v>
      </c>
    </row>
    <row r="53" spans="1:22" ht="24.75" customHeight="1">
      <c r="A53" s="50"/>
      <c r="B53" s="49"/>
      <c r="C53" s="51"/>
      <c r="D53" s="51"/>
      <c r="E53" s="51"/>
      <c r="F53" s="51"/>
      <c r="G53" s="51"/>
      <c r="H53" s="51"/>
      <c r="I53" s="51"/>
      <c r="J53" s="51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</row>
    <row r="54" spans="1:22" ht="32.25" customHeight="1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</row>
    <row r="55" spans="1:22" ht="33.75" customHeight="1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</row>
  </sheetData>
  <mergeCells count="12">
    <mergeCell ref="C30:J30"/>
    <mergeCell ref="A31:B31"/>
    <mergeCell ref="C31:D31"/>
    <mergeCell ref="E31:F31"/>
    <mergeCell ref="I31:J31"/>
    <mergeCell ref="G31:H31"/>
    <mergeCell ref="A7:B7"/>
    <mergeCell ref="C6:J6"/>
    <mergeCell ref="C7:D7"/>
    <mergeCell ref="E7:F7"/>
    <mergeCell ref="I7:J7"/>
    <mergeCell ref="G7:H7"/>
  </mergeCells>
  <phoneticPr fontId="2" type="noConversion"/>
  <pageMargins left="0.78740157480314965" right="0.19685039370078741" top="0.78740157480314965" bottom="0.19685039370078741" header="0" footer="0"/>
  <pageSetup scale="25" orientation="landscape" r:id="rId1"/>
  <headerFooter alignWithMargins="0"/>
  <colBreaks count="1" manualBreakCount="1">
    <brk id="22" min="1" max="5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5:T39"/>
  <sheetViews>
    <sheetView view="pageBreakPreview" topLeftCell="A16" zoomScale="70" zoomScaleNormal="100" zoomScaleSheetLayoutView="70" workbookViewId="0">
      <selection activeCell="O7" sqref="O7"/>
    </sheetView>
  </sheetViews>
  <sheetFormatPr defaultRowHeight="13.2"/>
  <cols>
    <col min="1" max="1" width="11" customWidth="1"/>
    <col min="2" max="2" width="12.6640625" customWidth="1"/>
    <col min="3" max="3" width="20.5546875" customWidth="1"/>
    <col min="4" max="4" width="12" customWidth="1"/>
    <col min="5" max="5" width="15" customWidth="1"/>
    <col min="6" max="6" width="12.6640625" customWidth="1"/>
    <col min="7" max="7" width="11.88671875" customWidth="1"/>
    <col min="8" max="8" width="12.88671875" customWidth="1"/>
    <col min="9" max="9" width="13.44140625" customWidth="1"/>
    <col min="10" max="11" width="12.44140625" customWidth="1"/>
    <col min="12" max="12" width="13.109375" customWidth="1"/>
    <col min="13" max="13" width="12.33203125" customWidth="1"/>
    <col min="14" max="14" width="12.44140625" customWidth="1"/>
    <col min="15" max="15" width="13.88671875" customWidth="1"/>
    <col min="16" max="16" width="11.88671875" customWidth="1"/>
    <col min="17" max="17" width="13" customWidth="1"/>
    <col min="18" max="18" width="12.33203125" customWidth="1"/>
    <col min="19" max="19" width="7" customWidth="1"/>
    <col min="20" max="20" width="9.109375" hidden="1" customWidth="1"/>
  </cols>
  <sheetData>
    <row r="5" spans="1:18" ht="21">
      <c r="D5" s="23"/>
      <c r="E5" s="70"/>
      <c r="F5" s="69"/>
      <c r="G5" s="69"/>
      <c r="H5" s="69"/>
      <c r="I5" s="69"/>
      <c r="J5" s="69"/>
      <c r="K5" s="69"/>
      <c r="L5" s="69"/>
      <c r="M5" s="69"/>
      <c r="N5" s="69"/>
      <c r="O5" s="367"/>
    </row>
    <row r="6" spans="1:18" ht="17.399999999999999">
      <c r="D6" s="21"/>
      <c r="E6" s="370" t="s">
        <v>162</v>
      </c>
      <c r="F6" s="371"/>
      <c r="G6" s="371"/>
      <c r="H6" s="371"/>
      <c r="I6" s="371"/>
      <c r="J6" s="371"/>
      <c r="K6" s="371"/>
      <c r="L6" s="371"/>
      <c r="M6" s="371"/>
      <c r="N6" s="371"/>
      <c r="O6" s="21"/>
    </row>
    <row r="7" spans="1:18" ht="13.8" thickBot="1"/>
    <row r="8" spans="1:18" ht="18.75" customHeight="1" thickBot="1">
      <c r="A8" s="431" t="s">
        <v>108</v>
      </c>
      <c r="B8" s="433" t="s">
        <v>111</v>
      </c>
      <c r="C8" s="433" t="s">
        <v>19</v>
      </c>
      <c r="D8" s="435" t="s">
        <v>110</v>
      </c>
      <c r="E8" s="439" t="s">
        <v>28</v>
      </c>
      <c r="F8" s="440"/>
      <c r="G8" s="440"/>
      <c r="H8" s="440"/>
      <c r="I8" s="440"/>
      <c r="J8" s="440"/>
      <c r="K8" s="440"/>
      <c r="L8" s="440"/>
      <c r="M8" s="440"/>
      <c r="N8" s="440"/>
      <c r="O8" s="440"/>
      <c r="P8" s="441"/>
      <c r="Q8" s="202"/>
      <c r="R8" s="22"/>
    </row>
    <row r="9" spans="1:18" ht="30.75" customHeight="1" thickBot="1">
      <c r="A9" s="432"/>
      <c r="B9" s="434"/>
      <c r="C9" s="434"/>
      <c r="D9" s="436"/>
      <c r="E9" s="320">
        <v>1</v>
      </c>
      <c r="F9" s="254">
        <v>2</v>
      </c>
      <c r="G9" s="254">
        <v>3</v>
      </c>
      <c r="H9" s="254">
        <v>4</v>
      </c>
      <c r="I9" s="254">
        <v>5</v>
      </c>
      <c r="J9" s="254">
        <v>6</v>
      </c>
      <c r="K9" s="254">
        <v>7</v>
      </c>
      <c r="L9" s="254">
        <v>8</v>
      </c>
      <c r="M9" s="254">
        <v>9</v>
      </c>
      <c r="N9" s="254">
        <v>10</v>
      </c>
      <c r="O9" s="254">
        <v>11</v>
      </c>
      <c r="P9" s="255">
        <v>12</v>
      </c>
      <c r="Q9" s="203"/>
      <c r="R9" s="204"/>
    </row>
    <row r="10" spans="1:18" ht="27" customHeight="1">
      <c r="A10" s="75">
        <v>1</v>
      </c>
      <c r="B10" s="72" t="s">
        <v>102</v>
      </c>
      <c r="C10" s="72" t="s">
        <v>155</v>
      </c>
      <c r="D10" s="340">
        <v>6</v>
      </c>
      <c r="E10" s="327">
        <v>0</v>
      </c>
      <c r="F10" s="328">
        <v>0</v>
      </c>
      <c r="G10" s="328">
        <v>0</v>
      </c>
      <c r="H10" s="328">
        <v>0</v>
      </c>
      <c r="I10" s="328">
        <v>0</v>
      </c>
      <c r="J10" s="328">
        <v>0</v>
      </c>
      <c r="K10" s="328">
        <v>0</v>
      </c>
      <c r="L10" s="328">
        <v>0</v>
      </c>
      <c r="M10" s="328">
        <v>0</v>
      </c>
      <c r="N10" s="328">
        <v>0</v>
      </c>
      <c r="O10" s="353">
        <v>0</v>
      </c>
      <c r="P10" s="354">
        <v>0</v>
      </c>
      <c r="Q10" s="205"/>
      <c r="R10" s="206"/>
    </row>
    <row r="11" spans="1:18" ht="27" customHeight="1">
      <c r="A11" s="60"/>
      <c r="B11" s="40"/>
      <c r="C11" s="40" t="s">
        <v>81</v>
      </c>
      <c r="D11" s="341">
        <v>6</v>
      </c>
      <c r="E11" s="329">
        <v>0.10299999999999999</v>
      </c>
      <c r="F11" s="330">
        <v>0.10299999999999999</v>
      </c>
      <c r="G11" s="330">
        <v>9.9000000000000005E-2</v>
      </c>
      <c r="H11" s="330">
        <v>9.6000000000000002E-2</v>
      </c>
      <c r="I11" s="330">
        <v>9.5000000000000001E-2</v>
      </c>
      <c r="J11" s="330">
        <v>9.6000000000000002E-2</v>
      </c>
      <c r="K11" s="330">
        <v>0.111</v>
      </c>
      <c r="L11" s="330">
        <v>0.17599999999999999</v>
      </c>
      <c r="M11" s="330">
        <v>0.188</v>
      </c>
      <c r="N11" s="330">
        <v>0.17399999999999999</v>
      </c>
      <c r="O11" s="353">
        <v>0.17599999999999999</v>
      </c>
      <c r="P11" s="354">
        <v>0.16900000000000001</v>
      </c>
      <c r="Q11" s="205"/>
      <c r="R11" s="206"/>
    </row>
    <row r="12" spans="1:18" ht="27" customHeight="1">
      <c r="A12" s="60"/>
      <c r="B12" s="40"/>
      <c r="C12" s="40" t="s">
        <v>103</v>
      </c>
      <c r="D12" s="341">
        <v>6</v>
      </c>
      <c r="E12" s="329">
        <v>1.7</v>
      </c>
      <c r="F12" s="330">
        <v>2.2999999999999998</v>
      </c>
      <c r="G12" s="330">
        <v>2.2999999999999998</v>
      </c>
      <c r="H12" s="330">
        <v>2.2000000000000002</v>
      </c>
      <c r="I12" s="330">
        <v>2.2000000000000002</v>
      </c>
      <c r="J12" s="330">
        <v>2.2999999999999998</v>
      </c>
      <c r="K12" s="330">
        <v>2</v>
      </c>
      <c r="L12" s="330">
        <v>2.1</v>
      </c>
      <c r="M12" s="330">
        <v>2.2999999999999998</v>
      </c>
      <c r="N12" s="330">
        <v>2.2999999999999998</v>
      </c>
      <c r="O12" s="353">
        <v>2.2999999999999998</v>
      </c>
      <c r="P12" s="354">
        <v>2.1</v>
      </c>
      <c r="Q12" s="205"/>
      <c r="R12" s="206"/>
    </row>
    <row r="13" spans="1:18" ht="24.75" customHeight="1">
      <c r="A13" s="60"/>
      <c r="B13" s="40"/>
      <c r="C13" s="40" t="s">
        <v>83</v>
      </c>
      <c r="D13" s="341">
        <v>6</v>
      </c>
      <c r="E13" s="329">
        <v>0.504</v>
      </c>
      <c r="F13" s="329">
        <v>0.48399999999999999</v>
      </c>
      <c r="G13" s="329">
        <v>0.48899999999999999</v>
      </c>
      <c r="H13" s="329">
        <v>0.50800000000000001</v>
      </c>
      <c r="I13" s="329">
        <v>0.499</v>
      </c>
      <c r="J13" s="329">
        <v>0.49399999999999999</v>
      </c>
      <c r="K13" s="330">
        <v>0.48</v>
      </c>
      <c r="L13" s="329">
        <v>0.499</v>
      </c>
      <c r="M13" s="329">
        <v>0.48899999999999999</v>
      </c>
      <c r="N13" s="330">
        <v>0.46500000000000002</v>
      </c>
      <c r="O13" s="353">
        <v>0.41199999999999998</v>
      </c>
      <c r="P13" s="354">
        <v>0.36899999999999999</v>
      </c>
      <c r="Q13" s="205"/>
      <c r="R13" s="206"/>
    </row>
    <row r="14" spans="1:18" ht="24.75" customHeight="1" thickBot="1">
      <c r="A14" s="61"/>
      <c r="B14" s="56"/>
      <c r="C14" s="56" t="s">
        <v>84</v>
      </c>
      <c r="D14" s="342">
        <v>6</v>
      </c>
      <c r="E14" s="331">
        <v>0.16900000000000001</v>
      </c>
      <c r="F14" s="332">
        <v>0.16500000000000001</v>
      </c>
      <c r="G14" s="332">
        <v>0.16900000000000001</v>
      </c>
      <c r="H14" s="332">
        <v>0.16900000000000001</v>
      </c>
      <c r="I14" s="332">
        <v>0.16900000000000001</v>
      </c>
      <c r="J14" s="332">
        <v>0.192</v>
      </c>
      <c r="K14" s="332">
        <v>0.222</v>
      </c>
      <c r="L14" s="332">
        <v>0.245</v>
      </c>
      <c r="M14" s="332">
        <v>0.318</v>
      </c>
      <c r="N14" s="332">
        <v>0.22600000000000001</v>
      </c>
      <c r="O14" s="353">
        <v>0.26100000000000001</v>
      </c>
      <c r="P14" s="354">
        <v>0.222</v>
      </c>
      <c r="Q14" s="205"/>
      <c r="R14" s="206"/>
    </row>
    <row r="15" spans="1:18" ht="24.75" customHeight="1" thickBot="1">
      <c r="A15" s="68" t="s">
        <v>109</v>
      </c>
      <c r="B15" s="59"/>
      <c r="C15" s="59"/>
      <c r="D15" s="315"/>
      <c r="E15" s="321">
        <f>E10+E11+E12+E13+E14</f>
        <v>2.476</v>
      </c>
      <c r="F15" s="141">
        <f t="shared" ref="F15:P15" si="0">F10+F11+F12+F13+F14</f>
        <v>3.052</v>
      </c>
      <c r="G15" s="141">
        <f t="shared" si="0"/>
        <v>3.0569999999999999</v>
      </c>
      <c r="H15" s="141">
        <f t="shared" si="0"/>
        <v>2.9730000000000003</v>
      </c>
      <c r="I15" s="141">
        <f t="shared" si="0"/>
        <v>2.9630000000000005</v>
      </c>
      <c r="J15" s="141">
        <f t="shared" si="0"/>
        <v>3.0819999999999999</v>
      </c>
      <c r="K15" s="141">
        <f t="shared" si="0"/>
        <v>2.8130000000000002</v>
      </c>
      <c r="L15" s="141">
        <f t="shared" si="0"/>
        <v>3.0200000000000005</v>
      </c>
      <c r="M15" s="141">
        <f t="shared" si="0"/>
        <v>3.2949999999999999</v>
      </c>
      <c r="N15" s="141">
        <f t="shared" si="0"/>
        <v>3.1649999999999996</v>
      </c>
      <c r="O15" s="141">
        <f t="shared" si="0"/>
        <v>3.149</v>
      </c>
      <c r="P15" s="199">
        <f t="shared" si="0"/>
        <v>2.86</v>
      </c>
      <c r="Q15" s="207"/>
      <c r="R15" s="208"/>
    </row>
    <row r="16" spans="1:18" ht="24.75" customHeight="1">
      <c r="A16" s="62">
        <v>3</v>
      </c>
      <c r="B16" s="57" t="s">
        <v>104</v>
      </c>
      <c r="C16" s="57" t="s">
        <v>105</v>
      </c>
      <c r="D16" s="307">
        <v>6</v>
      </c>
      <c r="E16" s="309">
        <v>0.46</v>
      </c>
      <c r="F16" s="310">
        <v>4.4930000000000003</v>
      </c>
      <c r="G16" s="310">
        <v>1.8</v>
      </c>
      <c r="H16" s="310">
        <v>2</v>
      </c>
      <c r="I16" s="310">
        <v>2</v>
      </c>
      <c r="J16" s="310">
        <v>2</v>
      </c>
      <c r="K16" s="310">
        <v>1.2</v>
      </c>
      <c r="L16" s="310">
        <v>1.2</v>
      </c>
      <c r="M16" s="310">
        <v>1.1000000000000001</v>
      </c>
      <c r="N16" s="310">
        <v>1.2</v>
      </c>
      <c r="O16" s="310">
        <v>1.3</v>
      </c>
      <c r="P16" s="311">
        <v>0.5</v>
      </c>
      <c r="Q16" s="207"/>
      <c r="R16" s="208"/>
    </row>
    <row r="17" spans="1:18" ht="24.75" customHeight="1" thickBot="1">
      <c r="A17" s="61"/>
      <c r="B17" s="56"/>
      <c r="C17" s="56" t="s">
        <v>106</v>
      </c>
      <c r="D17" s="308">
        <v>35</v>
      </c>
      <c r="E17" s="312">
        <v>2.2000000000000002</v>
      </c>
      <c r="F17" s="236">
        <v>2.2999999999999998</v>
      </c>
      <c r="G17" s="236">
        <v>2.2000000000000002</v>
      </c>
      <c r="H17" s="236">
        <v>2.2000000000000002</v>
      </c>
      <c r="I17" s="236">
        <v>2.2000000000000002</v>
      </c>
      <c r="J17" s="236">
        <v>2.2999999999999998</v>
      </c>
      <c r="K17" s="236">
        <v>2.2000000000000002</v>
      </c>
      <c r="L17" s="236">
        <v>2.6</v>
      </c>
      <c r="M17" s="236">
        <v>3.1</v>
      </c>
      <c r="N17" s="236">
        <v>2.9</v>
      </c>
      <c r="O17" s="236">
        <v>2.9</v>
      </c>
      <c r="P17" s="313">
        <v>2.8</v>
      </c>
      <c r="Q17" s="207"/>
      <c r="R17" s="208"/>
    </row>
    <row r="18" spans="1:18" ht="24.75" customHeight="1" thickBot="1">
      <c r="A18" s="68" t="s">
        <v>109</v>
      </c>
      <c r="B18" s="59"/>
      <c r="C18" s="59"/>
      <c r="D18" s="316"/>
      <c r="E18" s="321">
        <f>E16+E17</f>
        <v>2.66</v>
      </c>
      <c r="F18" s="141">
        <f t="shared" ref="F18:O18" si="1">F16+F17</f>
        <v>6.7930000000000001</v>
      </c>
      <c r="G18" s="141">
        <f t="shared" si="1"/>
        <v>4</v>
      </c>
      <c r="H18" s="141">
        <f t="shared" si="1"/>
        <v>4.2</v>
      </c>
      <c r="I18" s="141">
        <f t="shared" si="1"/>
        <v>4.2</v>
      </c>
      <c r="J18" s="141">
        <f t="shared" si="1"/>
        <v>4.3</v>
      </c>
      <c r="K18" s="141">
        <f t="shared" si="1"/>
        <v>3.4000000000000004</v>
      </c>
      <c r="L18" s="141">
        <f t="shared" si="1"/>
        <v>3.8</v>
      </c>
      <c r="M18" s="141">
        <f t="shared" si="1"/>
        <v>4.2</v>
      </c>
      <c r="N18" s="141">
        <f t="shared" si="1"/>
        <v>4.0999999999999996</v>
      </c>
      <c r="O18" s="141">
        <f t="shared" si="1"/>
        <v>4.2</v>
      </c>
      <c r="P18" s="199">
        <f>P16+P17</f>
        <v>3.3</v>
      </c>
      <c r="Q18" s="207"/>
      <c r="R18" s="208"/>
    </row>
    <row r="19" spans="1:18" ht="25.5" customHeight="1" thickBot="1">
      <c r="A19" s="58"/>
      <c r="B19" s="59"/>
      <c r="C19" s="59" t="s">
        <v>107</v>
      </c>
      <c r="D19" s="316"/>
      <c r="E19" s="321">
        <f t="shared" ref="E19:P19" si="2">E10+E11+E12+E13+E14+E16+E17</f>
        <v>5.1360000000000001</v>
      </c>
      <c r="F19" s="141">
        <f t="shared" si="2"/>
        <v>9.8449999999999989</v>
      </c>
      <c r="G19" s="141">
        <f t="shared" si="2"/>
        <v>7.0570000000000004</v>
      </c>
      <c r="H19" s="141">
        <f t="shared" si="2"/>
        <v>7.1730000000000009</v>
      </c>
      <c r="I19" s="141">
        <f t="shared" si="2"/>
        <v>7.1630000000000011</v>
      </c>
      <c r="J19" s="141">
        <f t="shared" si="2"/>
        <v>7.3819999999999997</v>
      </c>
      <c r="K19" s="141">
        <f t="shared" si="2"/>
        <v>6.2130000000000001</v>
      </c>
      <c r="L19" s="141">
        <f t="shared" si="2"/>
        <v>6.82</v>
      </c>
      <c r="M19" s="141">
        <f t="shared" si="2"/>
        <v>7.4949999999999992</v>
      </c>
      <c r="N19" s="141">
        <f t="shared" si="2"/>
        <v>7.2649999999999988</v>
      </c>
      <c r="O19" s="141">
        <f t="shared" si="2"/>
        <v>7.3490000000000002</v>
      </c>
      <c r="P19" s="199">
        <f t="shared" si="2"/>
        <v>6.16</v>
      </c>
      <c r="Q19" s="207"/>
      <c r="R19" s="208"/>
    </row>
    <row r="20" spans="1:18" ht="24.75" customHeight="1" thickBot="1">
      <c r="A20" s="73"/>
      <c r="B20" s="71"/>
      <c r="C20" s="71"/>
      <c r="D20" s="317"/>
      <c r="E20" s="322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6"/>
      <c r="Q20" s="209"/>
      <c r="R20" s="210"/>
    </row>
    <row r="21" spans="1:18" ht="26.25" customHeight="1">
      <c r="A21" s="431" t="s">
        <v>108</v>
      </c>
      <c r="B21" s="433" t="s">
        <v>18</v>
      </c>
      <c r="C21" s="433" t="s">
        <v>19</v>
      </c>
      <c r="D21" s="435" t="s">
        <v>110</v>
      </c>
      <c r="E21" s="437" t="s">
        <v>28</v>
      </c>
      <c r="F21" s="438"/>
      <c r="G21" s="438"/>
      <c r="H21" s="438"/>
      <c r="I21" s="438"/>
      <c r="J21" s="438"/>
      <c r="K21" s="438"/>
      <c r="L21" s="438"/>
      <c r="M21" s="438"/>
      <c r="N21" s="438"/>
      <c r="O21" s="438"/>
      <c r="P21" s="378"/>
      <c r="Q21" s="207"/>
      <c r="R21" s="208"/>
    </row>
    <row r="22" spans="1:18" ht="23.25" customHeight="1" thickBot="1">
      <c r="A22" s="432"/>
      <c r="B22" s="434"/>
      <c r="C22" s="434"/>
      <c r="D22" s="436"/>
      <c r="E22" s="323">
        <v>13</v>
      </c>
      <c r="F22" s="67">
        <v>14</v>
      </c>
      <c r="G22" s="67">
        <v>15</v>
      </c>
      <c r="H22" s="67">
        <v>16</v>
      </c>
      <c r="I22" s="67">
        <v>17</v>
      </c>
      <c r="J22" s="67">
        <v>18</v>
      </c>
      <c r="K22" s="67">
        <v>19</v>
      </c>
      <c r="L22" s="67">
        <v>20</v>
      </c>
      <c r="M22" s="67">
        <v>21</v>
      </c>
      <c r="N22" s="67">
        <v>22</v>
      </c>
      <c r="O22" s="67">
        <v>23</v>
      </c>
      <c r="P22" s="77">
        <v>0</v>
      </c>
      <c r="Q22" s="211"/>
      <c r="R22" s="208"/>
    </row>
    <row r="23" spans="1:18" ht="21.75" customHeight="1">
      <c r="A23" s="62">
        <v>1</v>
      </c>
      <c r="B23" s="57" t="s">
        <v>102</v>
      </c>
      <c r="C23" s="57" t="s">
        <v>155</v>
      </c>
      <c r="D23" s="307">
        <v>6</v>
      </c>
      <c r="E23" s="355">
        <v>0</v>
      </c>
      <c r="F23" s="356">
        <v>0</v>
      </c>
      <c r="G23" s="356">
        <v>0</v>
      </c>
      <c r="H23" s="356">
        <v>0</v>
      </c>
      <c r="I23" s="356">
        <v>0</v>
      </c>
      <c r="J23" s="356">
        <v>0</v>
      </c>
      <c r="K23" s="356">
        <v>0</v>
      </c>
      <c r="L23" s="356">
        <v>0</v>
      </c>
      <c r="M23" s="356">
        <v>0</v>
      </c>
      <c r="N23" s="356">
        <v>0</v>
      </c>
      <c r="O23" s="356">
        <v>0</v>
      </c>
      <c r="P23" s="357">
        <v>0</v>
      </c>
      <c r="Q23" s="207"/>
      <c r="R23" s="210"/>
    </row>
    <row r="24" spans="1:18" ht="24" customHeight="1">
      <c r="A24" s="60"/>
      <c r="B24" s="40"/>
      <c r="C24" s="40" t="s">
        <v>81</v>
      </c>
      <c r="D24" s="314">
        <v>6</v>
      </c>
      <c r="E24" s="355">
        <v>0.215</v>
      </c>
      <c r="F24" s="356">
        <v>0.19500000000000001</v>
      </c>
      <c r="G24" s="356">
        <v>0.192</v>
      </c>
      <c r="H24" s="356">
        <v>0.17199999999999999</v>
      </c>
      <c r="I24" s="356">
        <v>9.9000000000000005E-2</v>
      </c>
      <c r="J24" s="356">
        <v>9.9000000000000005E-2</v>
      </c>
      <c r="K24" s="356">
        <v>9.1999999999999998E-2</v>
      </c>
      <c r="L24" s="356">
        <v>9.9000000000000005E-2</v>
      </c>
      <c r="M24" s="356">
        <v>0.09</v>
      </c>
      <c r="N24" s="356">
        <v>9.9000000000000005E-2</v>
      </c>
      <c r="O24" s="356">
        <v>9.1999999999999998E-2</v>
      </c>
      <c r="P24" s="357">
        <v>9.9000000000000005E-2</v>
      </c>
      <c r="Q24" s="207"/>
      <c r="R24" s="210"/>
    </row>
    <row r="25" spans="1:18" ht="24.75" customHeight="1">
      <c r="A25" s="60"/>
      <c r="B25" s="40"/>
      <c r="C25" s="40" t="s">
        <v>103</v>
      </c>
      <c r="D25" s="314">
        <v>6</v>
      </c>
      <c r="E25" s="355">
        <v>1.5</v>
      </c>
      <c r="F25" s="356">
        <v>1.3</v>
      </c>
      <c r="G25" s="356">
        <v>1.3</v>
      </c>
      <c r="H25" s="356">
        <v>1.4</v>
      </c>
      <c r="I25" s="356">
        <v>2.2000000000000002</v>
      </c>
      <c r="J25" s="356">
        <v>1.1000000000000001</v>
      </c>
      <c r="K25" s="356">
        <v>1.01</v>
      </c>
      <c r="L25" s="356">
        <v>1.1000000000000001</v>
      </c>
      <c r="M25" s="356">
        <v>1.2</v>
      </c>
      <c r="N25" s="356">
        <v>1.1100000000000001</v>
      </c>
      <c r="O25" s="356">
        <v>1.1000000000000001</v>
      </c>
      <c r="P25" s="357">
        <v>1</v>
      </c>
      <c r="Q25" s="207"/>
      <c r="R25" s="210"/>
    </row>
    <row r="26" spans="1:18" ht="24.75" customHeight="1">
      <c r="A26" s="60"/>
      <c r="B26" s="40"/>
      <c r="C26" s="40" t="s">
        <v>83</v>
      </c>
      <c r="D26" s="314">
        <v>6</v>
      </c>
      <c r="E26" s="355">
        <v>0.436</v>
      </c>
      <c r="F26" s="356">
        <v>0.47</v>
      </c>
      <c r="G26" s="356">
        <v>0.48</v>
      </c>
      <c r="H26" s="356">
        <v>0.46500000000000002</v>
      </c>
      <c r="I26" s="356">
        <v>0.65</v>
      </c>
      <c r="J26" s="356">
        <v>0.48899999999999999</v>
      </c>
      <c r="K26" s="356">
        <v>0.45800000000000002</v>
      </c>
      <c r="L26" s="356">
        <v>0.46800000000000003</v>
      </c>
      <c r="M26" s="356">
        <v>0.48499999999999999</v>
      </c>
      <c r="N26" s="356">
        <v>0.46800000000000003</v>
      </c>
      <c r="O26" s="356">
        <v>0.47899999999999998</v>
      </c>
      <c r="P26" s="357">
        <v>0.46300000000000002</v>
      </c>
      <c r="Q26" s="207"/>
      <c r="R26" s="210"/>
    </row>
    <row r="27" spans="1:18" ht="26.25" customHeight="1" thickBot="1">
      <c r="A27" s="61"/>
      <c r="B27" s="56"/>
      <c r="C27" s="56" t="s">
        <v>84</v>
      </c>
      <c r="D27" s="308">
        <v>6</v>
      </c>
      <c r="E27" s="355">
        <v>0.27200000000000002</v>
      </c>
      <c r="F27" s="356">
        <v>0.25700000000000001</v>
      </c>
      <c r="G27" s="356">
        <v>0.27200000000000002</v>
      </c>
      <c r="H27" s="356">
        <v>0.24099999999999999</v>
      </c>
      <c r="I27" s="356">
        <v>0.23400000000000001</v>
      </c>
      <c r="J27" s="356">
        <v>0.20300000000000001</v>
      </c>
      <c r="K27" s="356">
        <v>0.23100000000000001</v>
      </c>
      <c r="L27" s="356">
        <v>0.20300000000000001</v>
      </c>
      <c r="M27" s="356">
        <v>0.19900000000000001</v>
      </c>
      <c r="N27" s="356">
        <v>0.20300000000000001</v>
      </c>
      <c r="O27" s="356">
        <v>0.20100000000000001</v>
      </c>
      <c r="P27" s="357">
        <v>0.2</v>
      </c>
      <c r="Q27" s="207"/>
      <c r="R27" s="210"/>
    </row>
    <row r="28" spans="1:18" ht="26.25" customHeight="1" thickBot="1">
      <c r="A28" s="68" t="s">
        <v>109</v>
      </c>
      <c r="B28" s="59"/>
      <c r="C28" s="59"/>
      <c r="D28" s="315"/>
      <c r="E28" s="321">
        <f>E23+E24+E25+E26+E27</f>
        <v>2.423</v>
      </c>
      <c r="F28" s="141">
        <f t="shared" ref="F28:O28" si="3">F23+F24+F25+F26+F27</f>
        <v>2.222</v>
      </c>
      <c r="G28" s="141">
        <f t="shared" si="3"/>
        <v>2.2439999999999998</v>
      </c>
      <c r="H28" s="141">
        <f t="shared" si="3"/>
        <v>2.278</v>
      </c>
      <c r="I28" s="141">
        <f t="shared" si="3"/>
        <v>3.1830000000000003</v>
      </c>
      <c r="J28" s="141">
        <f t="shared" si="3"/>
        <v>1.8910000000000002</v>
      </c>
      <c r="K28" s="141">
        <f t="shared" si="3"/>
        <v>1.7910000000000001</v>
      </c>
      <c r="L28" s="141">
        <f t="shared" si="3"/>
        <v>1.87</v>
      </c>
      <c r="M28" s="141">
        <f t="shared" si="3"/>
        <v>1.974</v>
      </c>
      <c r="N28" s="141">
        <f t="shared" si="3"/>
        <v>1.8800000000000001</v>
      </c>
      <c r="O28" s="141">
        <f t="shared" si="3"/>
        <v>1.8720000000000003</v>
      </c>
      <c r="P28" s="199">
        <f>P23+P24+P25+P26+P27</f>
        <v>1.762</v>
      </c>
      <c r="Q28" s="207"/>
      <c r="R28" s="210"/>
    </row>
    <row r="29" spans="1:18" ht="26.25" customHeight="1">
      <c r="A29" s="62">
        <v>3</v>
      </c>
      <c r="B29" s="57" t="s">
        <v>104</v>
      </c>
      <c r="C29" s="57" t="s">
        <v>105</v>
      </c>
      <c r="D29" s="307">
        <v>6</v>
      </c>
      <c r="E29" s="309">
        <v>1.1000000000000001</v>
      </c>
      <c r="F29" s="310">
        <v>1.1000000000000001</v>
      </c>
      <c r="G29" s="310">
        <v>1.19</v>
      </c>
      <c r="H29" s="310">
        <v>1.6</v>
      </c>
      <c r="I29" s="310">
        <v>1.2</v>
      </c>
      <c r="J29" s="310">
        <v>1.3</v>
      </c>
      <c r="K29" s="310">
        <v>1.286</v>
      </c>
      <c r="L29" s="310">
        <v>1.3</v>
      </c>
      <c r="M29" s="310">
        <v>1.2</v>
      </c>
      <c r="N29" s="310">
        <v>1.2649999999999999</v>
      </c>
      <c r="O29" s="310">
        <v>1.26</v>
      </c>
      <c r="P29" s="311">
        <v>1.2</v>
      </c>
      <c r="Q29" s="207"/>
      <c r="R29" s="210"/>
    </row>
    <row r="30" spans="1:18" ht="27" customHeight="1" thickBot="1">
      <c r="A30" s="61"/>
      <c r="B30" s="56"/>
      <c r="C30" s="56" t="s">
        <v>106</v>
      </c>
      <c r="D30" s="308">
        <v>35</v>
      </c>
      <c r="E30" s="312">
        <v>2.7</v>
      </c>
      <c r="F30" s="236">
        <v>2.9</v>
      </c>
      <c r="G30" s="236">
        <v>2.9</v>
      </c>
      <c r="H30" s="236">
        <v>2.5</v>
      </c>
      <c r="I30" s="236">
        <v>2.6</v>
      </c>
      <c r="J30" s="236">
        <v>2.8</v>
      </c>
      <c r="K30" s="236">
        <v>2.7</v>
      </c>
      <c r="L30" s="236">
        <v>2.74</v>
      </c>
      <c r="M30" s="236">
        <v>2.79</v>
      </c>
      <c r="N30" s="236">
        <v>2.8</v>
      </c>
      <c r="O30" s="236">
        <v>2.75</v>
      </c>
      <c r="P30" s="313">
        <v>2.7</v>
      </c>
      <c r="Q30" s="207"/>
      <c r="R30" s="210"/>
    </row>
    <row r="31" spans="1:18" ht="27" customHeight="1" thickBot="1">
      <c r="A31" s="68" t="s">
        <v>109</v>
      </c>
      <c r="B31" s="59"/>
      <c r="C31" s="59"/>
      <c r="D31" s="318"/>
      <c r="E31" s="321">
        <f>E29+E30</f>
        <v>3.8000000000000003</v>
      </c>
      <c r="F31" s="141">
        <f t="shared" ref="F31:O31" si="4">F29+F30</f>
        <v>4</v>
      </c>
      <c r="G31" s="141">
        <f t="shared" si="4"/>
        <v>4.09</v>
      </c>
      <c r="H31" s="141">
        <f t="shared" si="4"/>
        <v>4.0999999999999996</v>
      </c>
      <c r="I31" s="141">
        <f t="shared" si="4"/>
        <v>3.8</v>
      </c>
      <c r="J31" s="141">
        <f t="shared" si="4"/>
        <v>4.0999999999999996</v>
      </c>
      <c r="K31" s="141">
        <f t="shared" si="4"/>
        <v>3.9860000000000002</v>
      </c>
      <c r="L31" s="141">
        <f t="shared" si="4"/>
        <v>4.04</v>
      </c>
      <c r="M31" s="141">
        <f t="shared" si="4"/>
        <v>3.99</v>
      </c>
      <c r="N31" s="141">
        <f t="shared" si="4"/>
        <v>4.0649999999999995</v>
      </c>
      <c r="O31" s="141">
        <f t="shared" si="4"/>
        <v>4.01</v>
      </c>
      <c r="P31" s="199">
        <f>P29+P30</f>
        <v>3.9000000000000004</v>
      </c>
      <c r="Q31" s="207"/>
      <c r="R31" s="210"/>
    </row>
    <row r="32" spans="1:18" ht="28.5" customHeight="1">
      <c r="A32" s="66"/>
      <c r="B32" s="57"/>
      <c r="C32" s="57" t="s">
        <v>107</v>
      </c>
      <c r="D32" s="319"/>
      <c r="E32" s="324">
        <f t="shared" ref="E32:P32" si="5">E23+E24+E25+E26+E27+E29+E30</f>
        <v>6.2230000000000008</v>
      </c>
      <c r="F32" s="142">
        <f t="shared" si="5"/>
        <v>6.2219999999999995</v>
      </c>
      <c r="G32" s="142">
        <f t="shared" si="5"/>
        <v>6.3339999999999996</v>
      </c>
      <c r="H32" s="142">
        <f t="shared" si="5"/>
        <v>6.3780000000000001</v>
      </c>
      <c r="I32" s="142">
        <f t="shared" si="5"/>
        <v>6.9830000000000005</v>
      </c>
      <c r="J32" s="142">
        <f t="shared" si="5"/>
        <v>5.9909999999999997</v>
      </c>
      <c r="K32" s="142">
        <f t="shared" si="5"/>
        <v>5.7770000000000001</v>
      </c>
      <c r="L32" s="142">
        <f t="shared" si="5"/>
        <v>5.91</v>
      </c>
      <c r="M32" s="142">
        <f t="shared" si="5"/>
        <v>5.9640000000000004</v>
      </c>
      <c r="N32" s="142">
        <f t="shared" si="5"/>
        <v>5.9450000000000003</v>
      </c>
      <c r="O32" s="142">
        <f t="shared" si="5"/>
        <v>5.8820000000000006</v>
      </c>
      <c r="P32" s="200">
        <f t="shared" si="5"/>
        <v>5.6619999999999999</v>
      </c>
      <c r="Q32" s="207"/>
      <c r="R32" s="210"/>
    </row>
    <row r="33" spans="1:18" ht="24.75" customHeight="1" thickBot="1">
      <c r="A33" s="63"/>
      <c r="B33" s="64"/>
      <c r="C33" s="64"/>
      <c r="D33" s="201"/>
      <c r="E33" s="32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201"/>
      <c r="Q33" s="207"/>
      <c r="R33" s="210"/>
    </row>
    <row r="36" spans="1:18" ht="22.5" customHeight="1">
      <c r="C36" s="20"/>
      <c r="D36" s="20"/>
    </row>
    <row r="37" spans="1:18" ht="22.5" customHeight="1">
      <c r="C37" s="20"/>
      <c r="D37" s="20"/>
    </row>
    <row r="38" spans="1:18" ht="22.5" customHeight="1">
      <c r="C38" s="20"/>
      <c r="D38" s="20"/>
    </row>
    <row r="39" spans="1:18" ht="22.5" customHeight="1">
      <c r="C39" s="20"/>
      <c r="D39" s="20"/>
    </row>
  </sheetData>
  <mergeCells count="10">
    <mergeCell ref="A8:A9"/>
    <mergeCell ref="B8:B9"/>
    <mergeCell ref="C8:C9"/>
    <mergeCell ref="D8:D9"/>
    <mergeCell ref="E8:P8"/>
    <mergeCell ref="A21:A22"/>
    <mergeCell ref="B21:B22"/>
    <mergeCell ref="C21:C22"/>
    <mergeCell ref="D21:D22"/>
    <mergeCell ref="E21:P21"/>
  </mergeCells>
  <phoneticPr fontId="2" type="noConversion"/>
  <pageMargins left="0.5" right="0.25" top="0.55000000000000004" bottom="0.82" header="0.34" footer="0.5"/>
  <pageSetup paperSize="9" scale="5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73"/>
  <sheetViews>
    <sheetView zoomScale="70" zoomScaleNormal="70" workbookViewId="0">
      <selection activeCell="T3" sqref="T3"/>
    </sheetView>
  </sheetViews>
  <sheetFormatPr defaultRowHeight="13.2"/>
  <cols>
    <col min="2" max="3" width="18.33203125" customWidth="1"/>
    <col min="4" max="4" width="11.33203125" customWidth="1"/>
    <col min="5" max="5" width="11" customWidth="1"/>
    <col min="8" max="8" width="8.6640625" customWidth="1"/>
    <col min="16" max="16" width="9.5546875" customWidth="1"/>
    <col min="17" max="17" width="9.6640625" customWidth="1"/>
    <col min="18" max="18" width="9.5546875" hidden="1" customWidth="1"/>
  </cols>
  <sheetData>
    <row r="1" spans="1:19" ht="15.6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9" ht="15.6">
      <c r="A2" s="473" t="s">
        <v>157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</row>
    <row r="3" spans="1:19" ht="16.2" thickBot="1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</row>
    <row r="4" spans="1:19" ht="15.6">
      <c r="A4" s="469" t="s">
        <v>112</v>
      </c>
      <c r="B4" s="462" t="s">
        <v>18</v>
      </c>
      <c r="C4" s="462" t="s">
        <v>19</v>
      </c>
      <c r="D4" s="455" t="s">
        <v>113</v>
      </c>
      <c r="E4" s="458" t="s">
        <v>114</v>
      </c>
      <c r="F4" s="461" t="s">
        <v>115</v>
      </c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  <c r="R4" s="463"/>
      <c r="S4" s="202"/>
    </row>
    <row r="5" spans="1:19" ht="15.6">
      <c r="A5" s="470"/>
      <c r="B5" s="465"/>
      <c r="C5" s="465"/>
      <c r="D5" s="456"/>
      <c r="E5" s="459"/>
      <c r="F5" s="464" t="s">
        <v>116</v>
      </c>
      <c r="G5" s="465"/>
      <c r="H5" s="465"/>
      <c r="I5" s="465"/>
      <c r="J5" s="465"/>
      <c r="K5" s="465"/>
      <c r="L5" s="465"/>
      <c r="M5" s="465"/>
      <c r="N5" s="465"/>
      <c r="O5" s="465"/>
      <c r="P5" s="465"/>
      <c r="Q5" s="465"/>
      <c r="R5" s="474"/>
      <c r="S5" s="202"/>
    </row>
    <row r="6" spans="1:19" ht="16.2" thickBot="1">
      <c r="A6" s="471"/>
      <c r="B6" s="472"/>
      <c r="C6" s="472"/>
      <c r="D6" s="457"/>
      <c r="E6" s="460"/>
      <c r="F6" s="103">
        <v>1</v>
      </c>
      <c r="G6" s="102">
        <v>2</v>
      </c>
      <c r="H6" s="102">
        <v>3</v>
      </c>
      <c r="I6" s="102">
        <v>4</v>
      </c>
      <c r="J6" s="102">
        <v>5</v>
      </c>
      <c r="K6" s="102">
        <v>6</v>
      </c>
      <c r="L6" s="102">
        <v>7</v>
      </c>
      <c r="M6" s="102">
        <v>8</v>
      </c>
      <c r="N6" s="102">
        <v>9</v>
      </c>
      <c r="O6" s="102">
        <v>10</v>
      </c>
      <c r="P6" s="102">
        <v>11</v>
      </c>
      <c r="Q6" s="222">
        <v>12</v>
      </c>
      <c r="R6" s="122"/>
    </row>
    <row r="7" spans="1:19" ht="15.6">
      <c r="A7" s="104">
        <v>1</v>
      </c>
      <c r="B7" s="98" t="s">
        <v>85</v>
      </c>
      <c r="C7" s="98" t="s">
        <v>117</v>
      </c>
      <c r="D7" s="98" t="s">
        <v>118</v>
      </c>
      <c r="E7" s="98">
        <v>30</v>
      </c>
      <c r="F7" s="333">
        <v>0.10299999999999999</v>
      </c>
      <c r="G7" s="334">
        <v>0.10299999999999999</v>
      </c>
      <c r="H7" s="334">
        <v>9.9000000000000005E-2</v>
      </c>
      <c r="I7" s="334">
        <v>9.6000000000000002E-2</v>
      </c>
      <c r="J7" s="334">
        <v>9.5000000000000001E-2</v>
      </c>
      <c r="K7" s="334">
        <v>9.6000000000000002E-2</v>
      </c>
      <c r="L7" s="334">
        <v>0.111</v>
      </c>
      <c r="M7" s="334">
        <v>0.17599999999999999</v>
      </c>
      <c r="N7" s="334">
        <v>0.188</v>
      </c>
      <c r="O7" s="334">
        <v>0.17399999999999999</v>
      </c>
      <c r="P7" s="358">
        <v>0.17599999999999999</v>
      </c>
      <c r="Q7" s="359">
        <v>0.16900000000000001</v>
      </c>
      <c r="R7" s="216"/>
    </row>
    <row r="8" spans="1:19" ht="15.6">
      <c r="A8" s="105">
        <v>2</v>
      </c>
      <c r="B8" s="100" t="s">
        <v>85</v>
      </c>
      <c r="C8" s="100" t="s">
        <v>119</v>
      </c>
      <c r="D8" s="100" t="s">
        <v>118</v>
      </c>
      <c r="E8" s="100">
        <v>30</v>
      </c>
      <c r="F8" s="333">
        <v>1.7</v>
      </c>
      <c r="G8" s="334">
        <v>2.2999999999999998</v>
      </c>
      <c r="H8" s="334">
        <v>2.2999999999999998</v>
      </c>
      <c r="I8" s="334">
        <v>2.2000000000000002</v>
      </c>
      <c r="J8" s="334">
        <v>2.2000000000000002</v>
      </c>
      <c r="K8" s="334">
        <v>2.2999999999999998</v>
      </c>
      <c r="L8" s="334">
        <v>2</v>
      </c>
      <c r="M8" s="334">
        <v>2.1</v>
      </c>
      <c r="N8" s="334">
        <v>2.2999999999999998</v>
      </c>
      <c r="O8" s="334">
        <v>2.2999999999999998</v>
      </c>
      <c r="P8" s="358">
        <v>2.2999999999999998</v>
      </c>
      <c r="Q8" s="359">
        <v>2.1</v>
      </c>
      <c r="R8" s="216"/>
    </row>
    <row r="9" spans="1:19" ht="16.2" thickBot="1">
      <c r="A9" s="106">
        <v>3</v>
      </c>
      <c r="B9" s="102" t="s">
        <v>85</v>
      </c>
      <c r="C9" s="102" t="s">
        <v>120</v>
      </c>
      <c r="D9" s="102" t="s">
        <v>118</v>
      </c>
      <c r="E9" s="102">
        <v>30</v>
      </c>
      <c r="F9" s="333">
        <v>0.504</v>
      </c>
      <c r="G9" s="333">
        <v>0.48399999999999999</v>
      </c>
      <c r="H9" s="333">
        <v>0.48899999999999999</v>
      </c>
      <c r="I9" s="333">
        <v>0.50800000000000001</v>
      </c>
      <c r="J9" s="333">
        <v>0.499</v>
      </c>
      <c r="K9" s="333">
        <v>0.49399999999999999</v>
      </c>
      <c r="L9" s="334">
        <v>0.48</v>
      </c>
      <c r="M9" s="333">
        <v>0.499</v>
      </c>
      <c r="N9" s="333">
        <v>0.48899999999999999</v>
      </c>
      <c r="O9" s="334">
        <v>0.46500000000000002</v>
      </c>
      <c r="P9" s="358">
        <v>0.41199999999999998</v>
      </c>
      <c r="Q9" s="359">
        <v>0.36899999999999999</v>
      </c>
      <c r="R9" s="216"/>
    </row>
    <row r="10" spans="1:19" ht="15.6">
      <c r="A10" s="107">
        <v>4</v>
      </c>
      <c r="B10" s="98" t="s">
        <v>86</v>
      </c>
      <c r="C10" s="98" t="s">
        <v>121</v>
      </c>
      <c r="D10" s="98" t="s">
        <v>118</v>
      </c>
      <c r="E10" s="98">
        <v>30</v>
      </c>
      <c r="F10" s="335">
        <v>2.8</v>
      </c>
      <c r="G10" s="336">
        <v>2.4</v>
      </c>
      <c r="H10" s="336">
        <v>2.5</v>
      </c>
      <c r="I10" s="336">
        <v>2.4</v>
      </c>
      <c r="J10" s="336">
        <v>1.5</v>
      </c>
      <c r="K10" s="336">
        <v>1.1000000000000001</v>
      </c>
      <c r="L10" s="336">
        <v>1.5</v>
      </c>
      <c r="M10" s="336">
        <v>1.8</v>
      </c>
      <c r="N10" s="336">
        <v>2.2999999999999998</v>
      </c>
      <c r="O10" s="336">
        <v>2.2999999999999998</v>
      </c>
      <c r="P10" s="239">
        <v>1.9</v>
      </c>
      <c r="Q10" s="249">
        <v>2.2999999999999998</v>
      </c>
      <c r="R10" s="216"/>
    </row>
    <row r="11" spans="1:19" ht="15.6">
      <c r="A11" s="108">
        <v>5</v>
      </c>
      <c r="B11" s="100" t="s">
        <v>86</v>
      </c>
      <c r="C11" s="109" t="s">
        <v>122</v>
      </c>
      <c r="D11" s="100" t="s">
        <v>118</v>
      </c>
      <c r="E11" s="100">
        <v>30</v>
      </c>
      <c r="F11" s="337">
        <v>2.2000000000000002</v>
      </c>
      <c r="G11" s="334">
        <v>2.2000000000000002</v>
      </c>
      <c r="H11" s="334">
        <v>2.2000000000000002</v>
      </c>
      <c r="I11" s="334">
        <v>2.2000000000000002</v>
      </c>
      <c r="J11" s="334">
        <v>2.1</v>
      </c>
      <c r="K11" s="334">
        <v>2.5</v>
      </c>
      <c r="L11" s="334">
        <v>2.1</v>
      </c>
      <c r="M11" s="334">
        <v>2.2000000000000002</v>
      </c>
      <c r="N11" s="334">
        <v>2.2000000000000002</v>
      </c>
      <c r="O11" s="334">
        <v>2.2000000000000002</v>
      </c>
      <c r="P11" s="239">
        <v>2.2000000000000002</v>
      </c>
      <c r="Q11" s="249">
        <v>2.1</v>
      </c>
      <c r="R11" s="216"/>
    </row>
    <row r="12" spans="1:19" ht="15.6">
      <c r="A12" s="108">
        <v>6</v>
      </c>
      <c r="B12" s="100" t="s">
        <v>86</v>
      </c>
      <c r="C12" s="109" t="s">
        <v>123</v>
      </c>
      <c r="D12" s="100" t="s">
        <v>118</v>
      </c>
      <c r="E12" s="100">
        <v>30</v>
      </c>
      <c r="F12" s="337">
        <v>0</v>
      </c>
      <c r="G12" s="334">
        <v>0</v>
      </c>
      <c r="H12" s="334">
        <v>0</v>
      </c>
      <c r="I12" s="334">
        <v>0</v>
      </c>
      <c r="J12" s="334">
        <v>0</v>
      </c>
      <c r="K12" s="334">
        <v>0</v>
      </c>
      <c r="L12" s="334">
        <v>0</v>
      </c>
      <c r="M12" s="334">
        <v>0</v>
      </c>
      <c r="N12" s="334">
        <v>0</v>
      </c>
      <c r="O12" s="334">
        <v>0</v>
      </c>
      <c r="P12" s="239">
        <v>0</v>
      </c>
      <c r="Q12" s="249">
        <v>0</v>
      </c>
      <c r="R12" s="216"/>
    </row>
    <row r="13" spans="1:19" ht="15.6">
      <c r="A13" s="108">
        <v>7</v>
      </c>
      <c r="B13" s="100" t="s">
        <v>86</v>
      </c>
      <c r="C13" s="109" t="s">
        <v>124</v>
      </c>
      <c r="D13" s="100" t="s">
        <v>118</v>
      </c>
      <c r="E13" s="100">
        <v>30</v>
      </c>
      <c r="F13" s="337">
        <v>0</v>
      </c>
      <c r="G13" s="334">
        <v>0</v>
      </c>
      <c r="H13" s="334">
        <v>0</v>
      </c>
      <c r="I13" s="334">
        <v>0</v>
      </c>
      <c r="J13" s="334">
        <v>0</v>
      </c>
      <c r="K13" s="334">
        <v>0</v>
      </c>
      <c r="L13" s="334">
        <v>0</v>
      </c>
      <c r="M13" s="334">
        <v>0</v>
      </c>
      <c r="N13" s="334">
        <v>0</v>
      </c>
      <c r="O13" s="334">
        <v>0</v>
      </c>
      <c r="P13" s="239">
        <v>0</v>
      </c>
      <c r="Q13" s="249">
        <v>0</v>
      </c>
      <c r="R13" s="216"/>
    </row>
    <row r="14" spans="1:19" ht="15.6">
      <c r="A14" s="108">
        <v>8</v>
      </c>
      <c r="B14" s="100" t="s">
        <v>86</v>
      </c>
      <c r="C14" s="109" t="s">
        <v>125</v>
      </c>
      <c r="D14" s="100" t="s">
        <v>118</v>
      </c>
      <c r="E14" s="100">
        <v>30</v>
      </c>
      <c r="F14" s="337">
        <v>0</v>
      </c>
      <c r="G14" s="334">
        <v>0</v>
      </c>
      <c r="H14" s="334">
        <v>0</v>
      </c>
      <c r="I14" s="334">
        <v>0</v>
      </c>
      <c r="J14" s="334">
        <v>0</v>
      </c>
      <c r="K14" s="334">
        <v>0</v>
      </c>
      <c r="L14" s="334">
        <v>0</v>
      </c>
      <c r="M14" s="334">
        <v>0</v>
      </c>
      <c r="N14" s="334">
        <v>0</v>
      </c>
      <c r="O14" s="334">
        <v>0</v>
      </c>
      <c r="P14" s="239">
        <v>0</v>
      </c>
      <c r="Q14" s="249">
        <v>0</v>
      </c>
      <c r="R14" s="216"/>
    </row>
    <row r="15" spans="1:19" ht="16.2" thickBot="1">
      <c r="A15" s="106">
        <v>9</v>
      </c>
      <c r="B15" s="102" t="s">
        <v>86</v>
      </c>
      <c r="C15" s="102" t="s">
        <v>126</v>
      </c>
      <c r="D15" s="102" t="s">
        <v>118</v>
      </c>
      <c r="E15" s="102">
        <v>30</v>
      </c>
      <c r="F15" s="338"/>
      <c r="G15" s="339"/>
      <c r="H15" s="339"/>
      <c r="I15" s="339"/>
      <c r="J15" s="339"/>
      <c r="K15" s="339"/>
      <c r="L15" s="339"/>
      <c r="M15" s="339"/>
      <c r="N15" s="339"/>
      <c r="O15" s="339"/>
      <c r="P15" s="250"/>
      <c r="Q15" s="251"/>
      <c r="R15" s="216"/>
    </row>
    <row r="16" spans="1:19" ht="31.8" thickBot="1">
      <c r="A16" s="110">
        <v>10</v>
      </c>
      <c r="B16" s="111" t="s">
        <v>127</v>
      </c>
      <c r="C16" s="111" t="s">
        <v>128</v>
      </c>
      <c r="D16" s="111" t="s">
        <v>118</v>
      </c>
      <c r="E16" s="112">
        <v>30</v>
      </c>
      <c r="F16" s="256"/>
      <c r="G16" s="257"/>
      <c r="H16" s="257"/>
      <c r="I16" s="257"/>
      <c r="J16" s="257"/>
      <c r="K16" s="257"/>
      <c r="L16" s="257"/>
      <c r="M16" s="257"/>
      <c r="N16" s="257"/>
      <c r="O16" s="257"/>
      <c r="P16" s="257"/>
      <c r="Q16" s="258"/>
      <c r="R16" s="217"/>
    </row>
    <row r="17" spans="1:19" ht="16.2" thickBot="1">
      <c r="A17" s="467" t="s">
        <v>129</v>
      </c>
      <c r="B17" s="468"/>
      <c r="C17" s="468"/>
      <c r="D17" s="113"/>
      <c r="E17" s="114"/>
      <c r="F17" s="115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7"/>
      <c r="R17" s="218"/>
    </row>
    <row r="18" spans="1:19" ht="15.6">
      <c r="A18" s="449" t="s">
        <v>130</v>
      </c>
      <c r="B18" s="450"/>
      <c r="C18" s="450"/>
      <c r="D18" s="99"/>
      <c r="E18" s="118"/>
      <c r="F18" s="143"/>
      <c r="G18" s="144"/>
      <c r="H18" s="145"/>
      <c r="I18" s="145"/>
      <c r="J18" s="145"/>
      <c r="K18" s="145"/>
      <c r="L18" s="145"/>
      <c r="M18" s="145"/>
      <c r="N18" s="145"/>
      <c r="O18" s="145"/>
      <c r="P18" s="145"/>
      <c r="Q18" s="146"/>
      <c r="R18" s="219"/>
    </row>
    <row r="19" spans="1:19" ht="15.6">
      <c r="A19" s="451" t="s">
        <v>131</v>
      </c>
      <c r="B19" s="452"/>
      <c r="C19" s="452"/>
      <c r="D19" s="101"/>
      <c r="E19" s="119"/>
      <c r="F19" s="147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9"/>
      <c r="R19" s="219"/>
    </row>
    <row r="20" spans="1:19" ht="15.6">
      <c r="A20" s="453">
        <v>1</v>
      </c>
      <c r="B20" s="454"/>
      <c r="C20" s="454"/>
      <c r="D20" s="166"/>
      <c r="E20" s="167"/>
      <c r="F20" s="168">
        <f t="shared" ref="F20:Q20" si="0">F10+F11+F12+F13+F14+F15</f>
        <v>5</v>
      </c>
      <c r="G20" s="169">
        <f t="shared" si="0"/>
        <v>4.5999999999999996</v>
      </c>
      <c r="H20" s="169">
        <f t="shared" si="0"/>
        <v>4.7</v>
      </c>
      <c r="I20" s="169">
        <f t="shared" si="0"/>
        <v>4.5999999999999996</v>
      </c>
      <c r="J20" s="169">
        <f t="shared" si="0"/>
        <v>3.6</v>
      </c>
      <c r="K20" s="169">
        <f t="shared" si="0"/>
        <v>3.6</v>
      </c>
      <c r="L20" s="169">
        <f t="shared" si="0"/>
        <v>3.6</v>
      </c>
      <c r="M20" s="169">
        <f t="shared" si="0"/>
        <v>4</v>
      </c>
      <c r="N20" s="169">
        <f t="shared" si="0"/>
        <v>4.5</v>
      </c>
      <c r="O20" s="169">
        <f t="shared" si="0"/>
        <v>4.5</v>
      </c>
      <c r="P20" s="169">
        <f t="shared" si="0"/>
        <v>4.0999999999999996</v>
      </c>
      <c r="Q20" s="170">
        <f t="shared" si="0"/>
        <v>4.4000000000000004</v>
      </c>
      <c r="R20" s="220"/>
    </row>
    <row r="21" spans="1:19" ht="15.6">
      <c r="A21" s="453">
        <v>2</v>
      </c>
      <c r="B21" s="454"/>
      <c r="C21" s="454"/>
      <c r="D21" s="166"/>
      <c r="E21" s="167"/>
      <c r="F21" s="168">
        <f t="shared" ref="F21:Q21" si="1">F7+F8+F9</f>
        <v>2.3069999999999999</v>
      </c>
      <c r="G21" s="169">
        <f t="shared" si="1"/>
        <v>2.887</v>
      </c>
      <c r="H21" s="169">
        <f t="shared" si="1"/>
        <v>2.8879999999999999</v>
      </c>
      <c r="I21" s="169">
        <f t="shared" si="1"/>
        <v>2.8040000000000003</v>
      </c>
      <c r="J21" s="169">
        <f t="shared" si="1"/>
        <v>2.7940000000000005</v>
      </c>
      <c r="K21" s="169">
        <f t="shared" si="1"/>
        <v>2.8899999999999997</v>
      </c>
      <c r="L21" s="169">
        <f t="shared" si="1"/>
        <v>2.5910000000000002</v>
      </c>
      <c r="M21" s="169">
        <f t="shared" si="1"/>
        <v>2.7750000000000004</v>
      </c>
      <c r="N21" s="169">
        <f t="shared" si="1"/>
        <v>2.9769999999999999</v>
      </c>
      <c r="O21" s="169">
        <f t="shared" si="1"/>
        <v>2.9389999999999996</v>
      </c>
      <c r="P21" s="169">
        <f t="shared" si="1"/>
        <v>2.8879999999999999</v>
      </c>
      <c r="Q21" s="170">
        <f t="shared" si="1"/>
        <v>2.6379999999999999</v>
      </c>
      <c r="R21" s="220"/>
    </row>
    <row r="22" spans="1:19" ht="15.6">
      <c r="A22" s="453">
        <v>3</v>
      </c>
      <c r="B22" s="454"/>
      <c r="C22" s="454"/>
      <c r="D22" s="166"/>
      <c r="E22" s="167"/>
      <c r="F22" s="168">
        <f t="shared" ref="F22:Q22" si="2">F16</f>
        <v>0</v>
      </c>
      <c r="G22" s="169">
        <f t="shared" si="2"/>
        <v>0</v>
      </c>
      <c r="H22" s="169">
        <f t="shared" si="2"/>
        <v>0</v>
      </c>
      <c r="I22" s="169">
        <f t="shared" si="2"/>
        <v>0</v>
      </c>
      <c r="J22" s="169">
        <f t="shared" si="2"/>
        <v>0</v>
      </c>
      <c r="K22" s="169">
        <f t="shared" si="2"/>
        <v>0</v>
      </c>
      <c r="L22" s="169">
        <f t="shared" si="2"/>
        <v>0</v>
      </c>
      <c r="M22" s="169">
        <f t="shared" si="2"/>
        <v>0</v>
      </c>
      <c r="N22" s="169">
        <f t="shared" si="2"/>
        <v>0</v>
      </c>
      <c r="O22" s="169">
        <f t="shared" si="2"/>
        <v>0</v>
      </c>
      <c r="P22" s="169">
        <f t="shared" si="2"/>
        <v>0</v>
      </c>
      <c r="Q22" s="170">
        <f t="shared" si="2"/>
        <v>0</v>
      </c>
      <c r="R22" s="220"/>
    </row>
    <row r="23" spans="1:19" ht="15.6">
      <c r="A23" s="442">
        <v>4</v>
      </c>
      <c r="B23" s="443"/>
      <c r="C23" s="443"/>
      <c r="D23" s="101"/>
      <c r="E23" s="119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223"/>
      <c r="R23" s="217"/>
    </row>
    <row r="24" spans="1:19" ht="15.6">
      <c r="A24" s="442">
        <v>5</v>
      </c>
      <c r="B24" s="443"/>
      <c r="C24" s="443"/>
      <c r="D24" s="101"/>
      <c r="E24" s="119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223"/>
      <c r="R24" s="217"/>
    </row>
    <row r="25" spans="1:19" ht="15.6">
      <c r="A25" s="442">
        <v>6</v>
      </c>
      <c r="B25" s="443"/>
      <c r="C25" s="443"/>
      <c r="D25" s="101"/>
      <c r="E25" s="119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223"/>
      <c r="R25" s="217"/>
    </row>
    <row r="26" spans="1:19" ht="15.6">
      <c r="A26" s="442">
        <v>7</v>
      </c>
      <c r="B26" s="443"/>
      <c r="C26" s="443"/>
      <c r="D26" s="101"/>
      <c r="E26" s="119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223"/>
      <c r="R26" s="217"/>
    </row>
    <row r="27" spans="1:19" ht="15.6">
      <c r="A27" s="442">
        <v>8</v>
      </c>
      <c r="B27" s="443"/>
      <c r="C27" s="443"/>
      <c r="D27" s="101"/>
      <c r="E27" s="119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223"/>
      <c r="R27" s="217"/>
    </row>
    <row r="28" spans="1:19" ht="15.6">
      <c r="A28" s="442">
        <v>9</v>
      </c>
      <c r="B28" s="443"/>
      <c r="C28" s="443"/>
      <c r="D28" s="101"/>
      <c r="E28" s="119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223"/>
      <c r="R28" s="217"/>
    </row>
    <row r="29" spans="1:19" ht="16.2" thickBot="1">
      <c r="A29" s="444">
        <v>10</v>
      </c>
      <c r="B29" s="445"/>
      <c r="C29" s="445"/>
      <c r="D29" s="103"/>
      <c r="E29" s="120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224"/>
      <c r="R29" s="217"/>
    </row>
    <row r="30" spans="1:19" ht="16.2" thickBot="1">
      <c r="A30" s="446" t="s">
        <v>132</v>
      </c>
      <c r="B30" s="447"/>
      <c r="C30" s="447"/>
      <c r="D30" s="160"/>
      <c r="E30" s="161"/>
      <c r="F30" s="162">
        <f t="shared" ref="F30:Q30" si="3">F20+F21+F22</f>
        <v>7.3070000000000004</v>
      </c>
      <c r="G30" s="163">
        <f t="shared" si="3"/>
        <v>7.4870000000000001</v>
      </c>
      <c r="H30" s="163">
        <f t="shared" si="3"/>
        <v>7.5880000000000001</v>
      </c>
      <c r="I30" s="163">
        <f t="shared" si="3"/>
        <v>7.4039999999999999</v>
      </c>
      <c r="J30" s="163">
        <f t="shared" si="3"/>
        <v>6.3940000000000001</v>
      </c>
      <c r="K30" s="163">
        <f t="shared" si="3"/>
        <v>6.49</v>
      </c>
      <c r="L30" s="163">
        <f t="shared" si="3"/>
        <v>6.1910000000000007</v>
      </c>
      <c r="M30" s="163">
        <f t="shared" si="3"/>
        <v>6.7750000000000004</v>
      </c>
      <c r="N30" s="163">
        <f t="shared" si="3"/>
        <v>7.4770000000000003</v>
      </c>
      <c r="O30" s="163">
        <f t="shared" si="3"/>
        <v>7.4390000000000001</v>
      </c>
      <c r="P30" s="163">
        <f t="shared" si="3"/>
        <v>6.9879999999999995</v>
      </c>
      <c r="Q30" s="164">
        <f t="shared" si="3"/>
        <v>7.0380000000000003</v>
      </c>
      <c r="R30" s="221"/>
    </row>
    <row r="31" spans="1:19" ht="16.2" thickBot="1">
      <c r="A31" s="121"/>
      <c r="B31" s="121"/>
      <c r="C31" s="121"/>
      <c r="D31" s="122"/>
      <c r="E31" s="122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234"/>
      <c r="R31" s="123"/>
    </row>
    <row r="32" spans="1:19" ht="15.6">
      <c r="A32" s="469" t="s">
        <v>112</v>
      </c>
      <c r="B32" s="462" t="s">
        <v>18</v>
      </c>
      <c r="C32" s="462" t="s">
        <v>19</v>
      </c>
      <c r="D32" s="455" t="s">
        <v>113</v>
      </c>
      <c r="E32" s="458" t="s">
        <v>114</v>
      </c>
      <c r="F32" s="461" t="s">
        <v>115</v>
      </c>
      <c r="G32" s="462"/>
      <c r="H32" s="462"/>
      <c r="I32" s="462"/>
      <c r="J32" s="462"/>
      <c r="K32" s="462"/>
      <c r="L32" s="462"/>
      <c r="M32" s="462"/>
      <c r="N32" s="462"/>
      <c r="O32" s="462"/>
      <c r="P32" s="462"/>
      <c r="Q32" s="462"/>
      <c r="R32" s="463"/>
      <c r="S32" s="202"/>
    </row>
    <row r="33" spans="1:19" ht="15.6">
      <c r="A33" s="470"/>
      <c r="B33" s="465"/>
      <c r="C33" s="465"/>
      <c r="D33" s="456"/>
      <c r="E33" s="459"/>
      <c r="F33" s="464" t="s">
        <v>116</v>
      </c>
      <c r="G33" s="465"/>
      <c r="H33" s="465"/>
      <c r="I33" s="465"/>
      <c r="J33" s="465"/>
      <c r="K33" s="465"/>
      <c r="L33" s="465"/>
      <c r="M33" s="465"/>
      <c r="N33" s="465"/>
      <c r="O33" s="465"/>
      <c r="P33" s="465"/>
      <c r="Q33" s="465"/>
      <c r="R33" s="466"/>
      <c r="S33" s="202"/>
    </row>
    <row r="34" spans="1:19" ht="16.2" thickBot="1">
      <c r="A34" s="471"/>
      <c r="B34" s="472"/>
      <c r="C34" s="472"/>
      <c r="D34" s="457"/>
      <c r="E34" s="460"/>
      <c r="F34" s="103">
        <v>13</v>
      </c>
      <c r="G34" s="102">
        <v>14</v>
      </c>
      <c r="H34" s="102">
        <v>15</v>
      </c>
      <c r="I34" s="102">
        <v>16</v>
      </c>
      <c r="J34" s="102">
        <v>17</v>
      </c>
      <c r="K34" s="102">
        <v>18</v>
      </c>
      <c r="L34" s="102">
        <v>19</v>
      </c>
      <c r="M34" s="102">
        <v>20</v>
      </c>
      <c r="N34" s="102">
        <v>21</v>
      </c>
      <c r="O34" s="102">
        <v>22</v>
      </c>
      <c r="P34" s="102">
        <v>23</v>
      </c>
      <c r="Q34" s="222">
        <v>0</v>
      </c>
      <c r="R34" s="103">
        <v>2</v>
      </c>
    </row>
    <row r="35" spans="1:19" ht="15.6">
      <c r="A35" s="104">
        <v>1</v>
      </c>
      <c r="B35" s="98" t="s">
        <v>85</v>
      </c>
      <c r="C35" s="98" t="s">
        <v>117</v>
      </c>
      <c r="D35" s="98" t="s">
        <v>118</v>
      </c>
      <c r="E35" s="118">
        <v>30</v>
      </c>
      <c r="F35" s="360">
        <v>0.215</v>
      </c>
      <c r="G35" s="361">
        <v>0.19500000000000001</v>
      </c>
      <c r="H35" s="361">
        <v>0.192</v>
      </c>
      <c r="I35" s="361">
        <v>0.17199999999999999</v>
      </c>
      <c r="J35" s="361">
        <v>9.9000000000000005E-2</v>
      </c>
      <c r="K35" s="361">
        <v>9.9000000000000005E-2</v>
      </c>
      <c r="L35" s="361">
        <v>9.1999999999999998E-2</v>
      </c>
      <c r="M35" s="361">
        <v>9.9000000000000005E-2</v>
      </c>
      <c r="N35" s="361">
        <v>0.09</v>
      </c>
      <c r="O35" s="361">
        <v>9.9000000000000005E-2</v>
      </c>
      <c r="P35" s="361">
        <v>9.1999999999999998E-2</v>
      </c>
      <c r="Q35" s="362">
        <v>9.9000000000000005E-2</v>
      </c>
      <c r="R35" s="225"/>
    </row>
    <row r="36" spans="1:19" ht="15.6">
      <c r="A36" s="105">
        <v>2</v>
      </c>
      <c r="B36" s="100" t="s">
        <v>85</v>
      </c>
      <c r="C36" s="100" t="s">
        <v>119</v>
      </c>
      <c r="D36" s="100" t="s">
        <v>118</v>
      </c>
      <c r="E36" s="119">
        <v>30</v>
      </c>
      <c r="F36" s="360">
        <v>1.5</v>
      </c>
      <c r="G36" s="361">
        <v>1.3</v>
      </c>
      <c r="H36" s="361">
        <v>1.3</v>
      </c>
      <c r="I36" s="361">
        <v>1.4</v>
      </c>
      <c r="J36" s="361">
        <v>2.2000000000000002</v>
      </c>
      <c r="K36" s="361">
        <v>1.1000000000000001</v>
      </c>
      <c r="L36" s="361">
        <v>1.01</v>
      </c>
      <c r="M36" s="361">
        <v>1.1000000000000001</v>
      </c>
      <c r="N36" s="361">
        <v>1.2</v>
      </c>
      <c r="O36" s="361">
        <v>1.1100000000000001</v>
      </c>
      <c r="P36" s="361">
        <v>1.1000000000000001</v>
      </c>
      <c r="Q36" s="362">
        <v>1</v>
      </c>
      <c r="R36" s="226"/>
    </row>
    <row r="37" spans="1:19" ht="16.2" thickBot="1">
      <c r="A37" s="106">
        <v>3</v>
      </c>
      <c r="B37" s="102" t="s">
        <v>85</v>
      </c>
      <c r="C37" s="102" t="s">
        <v>120</v>
      </c>
      <c r="D37" s="102" t="s">
        <v>118</v>
      </c>
      <c r="E37" s="120">
        <v>30</v>
      </c>
      <c r="F37" s="360">
        <v>0.436</v>
      </c>
      <c r="G37" s="361">
        <v>0.47</v>
      </c>
      <c r="H37" s="361">
        <v>0.48</v>
      </c>
      <c r="I37" s="361">
        <v>0.46500000000000002</v>
      </c>
      <c r="J37" s="361">
        <v>0.65</v>
      </c>
      <c r="K37" s="361">
        <v>0.48899999999999999</v>
      </c>
      <c r="L37" s="361">
        <v>0.45800000000000002</v>
      </c>
      <c r="M37" s="361">
        <v>0.46800000000000003</v>
      </c>
      <c r="N37" s="361">
        <v>0.48499999999999999</v>
      </c>
      <c r="O37" s="361">
        <v>0.46800000000000003</v>
      </c>
      <c r="P37" s="361">
        <v>0.47899999999999998</v>
      </c>
      <c r="Q37" s="362">
        <v>0.46300000000000002</v>
      </c>
      <c r="R37" s="227"/>
    </row>
    <row r="38" spans="1:19" ht="15.6">
      <c r="A38" s="107">
        <v>4</v>
      </c>
      <c r="B38" s="98" t="s">
        <v>86</v>
      </c>
      <c r="C38" s="98" t="s">
        <v>121</v>
      </c>
      <c r="D38" s="98" t="s">
        <v>118</v>
      </c>
      <c r="E38" s="118">
        <v>30</v>
      </c>
      <c r="F38" s="248">
        <v>2.2999999999999998</v>
      </c>
      <c r="G38" s="239">
        <v>2.2999999999999998</v>
      </c>
      <c r="H38" s="239">
        <v>2.5</v>
      </c>
      <c r="I38" s="239">
        <v>2.5</v>
      </c>
      <c r="J38" s="239">
        <v>2.4</v>
      </c>
      <c r="K38" s="239">
        <v>2.4</v>
      </c>
      <c r="L38" s="239">
        <v>2.4</v>
      </c>
      <c r="M38" s="239">
        <v>2.4</v>
      </c>
      <c r="N38" s="239">
        <v>2.2999999999999998</v>
      </c>
      <c r="O38" s="239">
        <v>2.27</v>
      </c>
      <c r="P38" s="239">
        <v>2.4</v>
      </c>
      <c r="Q38" s="249">
        <v>2.5</v>
      </c>
      <c r="R38" s="225"/>
    </row>
    <row r="39" spans="1:19" ht="15.6">
      <c r="A39" s="108">
        <v>5</v>
      </c>
      <c r="B39" s="100" t="s">
        <v>86</v>
      </c>
      <c r="C39" s="109" t="s">
        <v>122</v>
      </c>
      <c r="D39" s="100" t="s">
        <v>118</v>
      </c>
      <c r="E39" s="119">
        <v>30</v>
      </c>
      <c r="F39" s="252">
        <v>2.1</v>
      </c>
      <c r="G39" s="253">
        <v>2.1</v>
      </c>
      <c r="H39" s="253">
        <v>2.1</v>
      </c>
      <c r="I39" s="253">
        <v>2.2000000000000002</v>
      </c>
      <c r="J39" s="253">
        <v>2.2000000000000002</v>
      </c>
      <c r="K39" s="253">
        <v>2.1</v>
      </c>
      <c r="L39" s="253">
        <v>2.1</v>
      </c>
      <c r="M39" s="253">
        <v>2.2000000000000002</v>
      </c>
      <c r="N39" s="253">
        <v>2.1</v>
      </c>
      <c r="O39" s="253">
        <v>2.27</v>
      </c>
      <c r="P39" s="326">
        <v>2.4</v>
      </c>
      <c r="Q39" s="249">
        <v>2.5</v>
      </c>
      <c r="R39" s="226"/>
    </row>
    <row r="40" spans="1:19" ht="15.6">
      <c r="A40" s="108">
        <v>6</v>
      </c>
      <c r="B40" s="100" t="s">
        <v>86</v>
      </c>
      <c r="C40" s="109" t="s">
        <v>123</v>
      </c>
      <c r="D40" s="100" t="s">
        <v>118</v>
      </c>
      <c r="E40" s="119">
        <v>30</v>
      </c>
      <c r="F40" s="252">
        <v>0</v>
      </c>
      <c r="G40" s="253">
        <v>0</v>
      </c>
      <c r="H40" s="253">
        <v>0</v>
      </c>
      <c r="I40" s="253">
        <v>0</v>
      </c>
      <c r="J40" s="253">
        <v>0</v>
      </c>
      <c r="K40" s="253">
        <v>0</v>
      </c>
      <c r="L40" s="253">
        <v>0</v>
      </c>
      <c r="M40" s="253">
        <v>0</v>
      </c>
      <c r="N40" s="253">
        <v>0</v>
      </c>
      <c r="O40" s="253">
        <v>0</v>
      </c>
      <c r="P40" s="326">
        <v>0</v>
      </c>
      <c r="Q40" s="249">
        <v>0</v>
      </c>
      <c r="R40" s="226"/>
    </row>
    <row r="41" spans="1:19" ht="15.6">
      <c r="A41" s="108">
        <v>7</v>
      </c>
      <c r="B41" s="100" t="s">
        <v>86</v>
      </c>
      <c r="C41" s="109" t="s">
        <v>124</v>
      </c>
      <c r="D41" s="100" t="s">
        <v>118</v>
      </c>
      <c r="E41" s="119">
        <v>30</v>
      </c>
      <c r="F41" s="248">
        <v>0</v>
      </c>
      <c r="G41" s="239">
        <v>0</v>
      </c>
      <c r="H41" s="239">
        <v>0</v>
      </c>
      <c r="I41" s="239">
        <v>0</v>
      </c>
      <c r="J41" s="239">
        <v>0</v>
      </c>
      <c r="K41" s="239">
        <v>0</v>
      </c>
      <c r="L41" s="239">
        <v>0</v>
      </c>
      <c r="M41" s="239">
        <v>0</v>
      </c>
      <c r="N41" s="239">
        <v>0</v>
      </c>
      <c r="O41" s="239">
        <v>0</v>
      </c>
      <c r="P41" s="239">
        <v>0</v>
      </c>
      <c r="Q41" s="249">
        <v>0</v>
      </c>
      <c r="R41" s="226"/>
    </row>
    <row r="42" spans="1:19" ht="15.6">
      <c r="A42" s="108">
        <v>8</v>
      </c>
      <c r="B42" s="100" t="s">
        <v>86</v>
      </c>
      <c r="C42" s="109" t="s">
        <v>125</v>
      </c>
      <c r="D42" s="100" t="s">
        <v>118</v>
      </c>
      <c r="E42" s="119">
        <v>30</v>
      </c>
      <c r="F42" s="337">
        <v>0</v>
      </c>
      <c r="G42" s="334">
        <v>0</v>
      </c>
      <c r="H42" s="334">
        <v>0</v>
      </c>
      <c r="I42" s="334">
        <v>0</v>
      </c>
      <c r="J42" s="334">
        <v>0</v>
      </c>
      <c r="K42" s="334">
        <v>0</v>
      </c>
      <c r="L42" s="334">
        <v>0</v>
      </c>
      <c r="M42" s="334">
        <v>0</v>
      </c>
      <c r="N42" s="334">
        <v>0</v>
      </c>
      <c r="O42" s="334">
        <v>0</v>
      </c>
      <c r="P42" s="239">
        <v>0</v>
      </c>
      <c r="Q42" s="249">
        <v>0</v>
      </c>
      <c r="R42" s="226"/>
    </row>
    <row r="43" spans="1:19" ht="16.2" thickBot="1">
      <c r="A43" s="106">
        <v>9</v>
      </c>
      <c r="B43" s="102" t="s">
        <v>86</v>
      </c>
      <c r="C43" s="102" t="s">
        <v>126</v>
      </c>
      <c r="D43" s="102" t="s">
        <v>118</v>
      </c>
      <c r="E43" s="120">
        <v>30</v>
      </c>
      <c r="F43" s="337">
        <v>0</v>
      </c>
      <c r="G43" s="334">
        <v>0</v>
      </c>
      <c r="H43" s="334">
        <v>0</v>
      </c>
      <c r="I43" s="334">
        <v>0</v>
      </c>
      <c r="J43" s="334">
        <v>0</v>
      </c>
      <c r="K43" s="334">
        <v>0</v>
      </c>
      <c r="L43" s="334">
        <v>0</v>
      </c>
      <c r="M43" s="334">
        <v>0</v>
      </c>
      <c r="N43" s="334">
        <v>0</v>
      </c>
      <c r="O43" s="334">
        <v>0</v>
      </c>
      <c r="P43" s="239">
        <v>0</v>
      </c>
      <c r="Q43" s="249">
        <v>0</v>
      </c>
      <c r="R43" s="227"/>
    </row>
    <row r="44" spans="1:19" ht="31.8" thickBot="1">
      <c r="A44" s="110">
        <v>10</v>
      </c>
      <c r="B44" s="111" t="s">
        <v>127</v>
      </c>
      <c r="C44" s="111" t="s">
        <v>128</v>
      </c>
      <c r="D44" s="111" t="s">
        <v>118</v>
      </c>
      <c r="E44" s="112">
        <v>30</v>
      </c>
      <c r="F44" s="256"/>
      <c r="G44" s="257"/>
      <c r="H44" s="257"/>
      <c r="I44" s="257"/>
      <c r="J44" s="257"/>
      <c r="K44" s="257"/>
      <c r="L44" s="257"/>
      <c r="M44" s="257"/>
      <c r="N44" s="257"/>
      <c r="O44" s="257"/>
      <c r="P44" s="257"/>
      <c r="Q44" s="258"/>
      <c r="R44" s="152"/>
    </row>
    <row r="45" spans="1:19" ht="16.2" thickBot="1">
      <c r="A45" s="467" t="s">
        <v>129</v>
      </c>
      <c r="B45" s="468"/>
      <c r="C45" s="468"/>
      <c r="D45" s="113"/>
      <c r="E45" s="114"/>
      <c r="F45" s="153"/>
      <c r="G45" s="154"/>
      <c r="H45" s="154"/>
      <c r="I45" s="154"/>
      <c r="J45" s="154"/>
      <c r="K45" s="154"/>
      <c r="L45" s="154"/>
      <c r="M45" s="154"/>
      <c r="N45" s="154"/>
      <c r="O45" s="154"/>
      <c r="P45" s="155"/>
      <c r="Q45" s="228"/>
      <c r="R45" s="156"/>
    </row>
    <row r="46" spans="1:19" ht="15.6">
      <c r="A46" s="449" t="s">
        <v>130</v>
      </c>
      <c r="B46" s="450"/>
      <c r="C46" s="450"/>
      <c r="D46" s="99"/>
      <c r="E46" s="118"/>
      <c r="F46" s="143"/>
      <c r="G46" s="145"/>
      <c r="H46" s="145"/>
      <c r="I46" s="145"/>
      <c r="J46" s="145"/>
      <c r="K46" s="145"/>
      <c r="L46" s="145"/>
      <c r="M46" s="145"/>
      <c r="N46" s="145"/>
      <c r="O46" s="145"/>
      <c r="P46" s="146"/>
      <c r="Q46" s="229"/>
      <c r="R46" s="157"/>
    </row>
    <row r="47" spans="1:19" ht="15.6">
      <c r="A47" s="451" t="s">
        <v>131</v>
      </c>
      <c r="B47" s="452"/>
      <c r="C47" s="452"/>
      <c r="D47" s="101"/>
      <c r="E47" s="119"/>
      <c r="F47" s="147"/>
      <c r="G47" s="148"/>
      <c r="H47" s="148"/>
      <c r="I47" s="148"/>
      <c r="J47" s="148"/>
      <c r="K47" s="148"/>
      <c r="L47" s="148"/>
      <c r="M47" s="148"/>
      <c r="N47" s="148"/>
      <c r="O47" s="148"/>
      <c r="P47" s="149"/>
      <c r="Q47" s="230"/>
      <c r="R47" s="158"/>
    </row>
    <row r="48" spans="1:19" ht="15.6">
      <c r="A48" s="453">
        <v>1</v>
      </c>
      <c r="B48" s="454"/>
      <c r="C48" s="454"/>
      <c r="D48" s="166"/>
      <c r="E48" s="167"/>
      <c r="F48" s="168">
        <f t="shared" ref="F48:R48" si="4">F38+F39+F40+F41+F42+F43</f>
        <v>4.4000000000000004</v>
      </c>
      <c r="G48" s="169">
        <f t="shared" si="4"/>
        <v>4.4000000000000004</v>
      </c>
      <c r="H48" s="169">
        <f t="shared" si="4"/>
        <v>4.5999999999999996</v>
      </c>
      <c r="I48" s="169">
        <f t="shared" si="4"/>
        <v>4.7</v>
      </c>
      <c r="J48" s="169">
        <f t="shared" si="4"/>
        <v>4.5999999999999996</v>
      </c>
      <c r="K48" s="169">
        <f t="shared" si="4"/>
        <v>4.5</v>
      </c>
      <c r="L48" s="169">
        <f t="shared" si="4"/>
        <v>4.5</v>
      </c>
      <c r="M48" s="169">
        <f t="shared" si="4"/>
        <v>4.5999999999999996</v>
      </c>
      <c r="N48" s="169">
        <f t="shared" si="4"/>
        <v>4.4000000000000004</v>
      </c>
      <c r="O48" s="169">
        <f t="shared" si="4"/>
        <v>4.54</v>
      </c>
      <c r="P48" s="170">
        <f t="shared" si="4"/>
        <v>4.8</v>
      </c>
      <c r="Q48" s="231">
        <f t="shared" si="4"/>
        <v>5</v>
      </c>
      <c r="R48" s="171">
        <f t="shared" si="4"/>
        <v>0</v>
      </c>
    </row>
    <row r="49" spans="1:18" ht="15.6">
      <c r="A49" s="453">
        <v>2</v>
      </c>
      <c r="B49" s="454"/>
      <c r="C49" s="454"/>
      <c r="D49" s="166"/>
      <c r="E49" s="167"/>
      <c r="F49" s="168">
        <f t="shared" ref="F49:R49" si="5">F35+F36+F37</f>
        <v>2.1510000000000002</v>
      </c>
      <c r="G49" s="169">
        <f t="shared" si="5"/>
        <v>1.9650000000000001</v>
      </c>
      <c r="H49" s="169">
        <f t="shared" si="5"/>
        <v>1.972</v>
      </c>
      <c r="I49" s="169">
        <f t="shared" si="5"/>
        <v>2.0369999999999999</v>
      </c>
      <c r="J49" s="169">
        <f t="shared" si="5"/>
        <v>2.9490000000000003</v>
      </c>
      <c r="K49" s="169">
        <f t="shared" si="5"/>
        <v>1.6880000000000002</v>
      </c>
      <c r="L49" s="169">
        <f t="shared" si="5"/>
        <v>1.56</v>
      </c>
      <c r="M49" s="169">
        <f t="shared" si="5"/>
        <v>1.667</v>
      </c>
      <c r="N49" s="169">
        <f t="shared" si="5"/>
        <v>1.7749999999999999</v>
      </c>
      <c r="O49" s="169">
        <f t="shared" si="5"/>
        <v>1.677</v>
      </c>
      <c r="P49" s="170">
        <f t="shared" si="5"/>
        <v>1.6710000000000003</v>
      </c>
      <c r="Q49" s="231">
        <f t="shared" si="5"/>
        <v>1.5620000000000001</v>
      </c>
      <c r="R49" s="171">
        <f t="shared" si="5"/>
        <v>0</v>
      </c>
    </row>
    <row r="50" spans="1:18" ht="15.6">
      <c r="A50" s="453">
        <v>3</v>
      </c>
      <c r="B50" s="454"/>
      <c r="C50" s="454"/>
      <c r="D50" s="166"/>
      <c r="E50" s="167"/>
      <c r="F50" s="168">
        <f t="shared" ref="F50:R50" si="6">F44</f>
        <v>0</v>
      </c>
      <c r="G50" s="169">
        <f t="shared" si="6"/>
        <v>0</v>
      </c>
      <c r="H50" s="169">
        <f t="shared" si="6"/>
        <v>0</v>
      </c>
      <c r="I50" s="169">
        <f t="shared" si="6"/>
        <v>0</v>
      </c>
      <c r="J50" s="169">
        <f t="shared" si="6"/>
        <v>0</v>
      </c>
      <c r="K50" s="169">
        <f t="shared" si="6"/>
        <v>0</v>
      </c>
      <c r="L50" s="169">
        <f t="shared" si="6"/>
        <v>0</v>
      </c>
      <c r="M50" s="169">
        <f t="shared" si="6"/>
        <v>0</v>
      </c>
      <c r="N50" s="169">
        <f t="shared" si="6"/>
        <v>0</v>
      </c>
      <c r="O50" s="169">
        <f t="shared" si="6"/>
        <v>0</v>
      </c>
      <c r="P50" s="170">
        <f t="shared" si="6"/>
        <v>0</v>
      </c>
      <c r="Q50" s="231">
        <f t="shared" si="6"/>
        <v>0</v>
      </c>
      <c r="R50" s="171">
        <f t="shared" si="6"/>
        <v>0</v>
      </c>
    </row>
    <row r="51" spans="1:18" ht="15.6">
      <c r="A51" s="442">
        <v>4</v>
      </c>
      <c r="B51" s="443"/>
      <c r="C51" s="443"/>
      <c r="D51" s="101"/>
      <c r="E51" s="119"/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0"/>
      <c r="Q51" s="230"/>
      <c r="R51" s="158"/>
    </row>
    <row r="52" spans="1:18" ht="15.6">
      <c r="A52" s="442">
        <v>5</v>
      </c>
      <c r="B52" s="443"/>
      <c r="C52" s="443"/>
      <c r="D52" s="101"/>
      <c r="E52" s="119"/>
      <c r="F52" s="150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230"/>
      <c r="R52" s="158"/>
    </row>
    <row r="53" spans="1:18" ht="15.6">
      <c r="A53" s="442">
        <v>6</v>
      </c>
      <c r="B53" s="443"/>
      <c r="C53" s="443"/>
      <c r="D53" s="101"/>
      <c r="E53" s="119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230"/>
      <c r="R53" s="158"/>
    </row>
    <row r="54" spans="1:18" ht="15.6">
      <c r="A54" s="442">
        <v>7</v>
      </c>
      <c r="B54" s="443"/>
      <c r="C54" s="443"/>
      <c r="D54" s="101"/>
      <c r="E54" s="119"/>
      <c r="F54" s="150"/>
      <c r="G54" s="150"/>
      <c r="H54" s="150"/>
      <c r="I54" s="150"/>
      <c r="J54" s="150"/>
      <c r="K54" s="150"/>
      <c r="L54" s="150"/>
      <c r="M54" s="150"/>
      <c r="N54" s="150"/>
      <c r="O54" s="150"/>
      <c r="P54" s="150"/>
      <c r="Q54" s="230"/>
      <c r="R54" s="158"/>
    </row>
    <row r="55" spans="1:18" ht="15.6">
      <c r="A55" s="442">
        <v>8</v>
      </c>
      <c r="B55" s="443"/>
      <c r="C55" s="443"/>
      <c r="D55" s="101"/>
      <c r="E55" s="119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230"/>
      <c r="R55" s="158"/>
    </row>
    <row r="56" spans="1:18" ht="15.6">
      <c r="A56" s="442">
        <v>9</v>
      </c>
      <c r="B56" s="443"/>
      <c r="C56" s="443"/>
      <c r="D56" s="101"/>
      <c r="E56" s="119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230"/>
      <c r="R56" s="158"/>
    </row>
    <row r="57" spans="1:18" ht="16.2" thickBot="1">
      <c r="A57" s="444">
        <v>10</v>
      </c>
      <c r="B57" s="445"/>
      <c r="C57" s="445"/>
      <c r="D57" s="103"/>
      <c r="E57" s="120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232"/>
      <c r="R57" s="159"/>
    </row>
    <row r="58" spans="1:18" ht="16.2" thickBot="1">
      <c r="A58" s="446" t="s">
        <v>132</v>
      </c>
      <c r="B58" s="447"/>
      <c r="C58" s="447"/>
      <c r="D58" s="160"/>
      <c r="E58" s="161"/>
      <c r="F58" s="162">
        <f t="shared" ref="F58:R58" si="7">F48+F49+F50</f>
        <v>6.5510000000000002</v>
      </c>
      <c r="G58" s="163">
        <f t="shared" si="7"/>
        <v>6.3650000000000002</v>
      </c>
      <c r="H58" s="163">
        <f t="shared" si="7"/>
        <v>6.5719999999999992</v>
      </c>
      <c r="I58" s="163">
        <f t="shared" si="7"/>
        <v>6.7370000000000001</v>
      </c>
      <c r="J58" s="163">
        <f t="shared" si="7"/>
        <v>7.5489999999999995</v>
      </c>
      <c r="K58" s="163">
        <f t="shared" si="7"/>
        <v>6.1880000000000006</v>
      </c>
      <c r="L58" s="163">
        <f t="shared" si="7"/>
        <v>6.0600000000000005</v>
      </c>
      <c r="M58" s="163">
        <f t="shared" si="7"/>
        <v>6.2669999999999995</v>
      </c>
      <c r="N58" s="163">
        <f t="shared" si="7"/>
        <v>6.1750000000000007</v>
      </c>
      <c r="O58" s="163">
        <f t="shared" si="7"/>
        <v>6.2170000000000005</v>
      </c>
      <c r="P58" s="164">
        <f t="shared" si="7"/>
        <v>6.4710000000000001</v>
      </c>
      <c r="Q58" s="233">
        <f t="shared" si="7"/>
        <v>6.5620000000000003</v>
      </c>
      <c r="R58" s="165">
        <f t="shared" si="7"/>
        <v>0</v>
      </c>
    </row>
    <row r="59" spans="1:18" ht="15.6">
      <c r="A59" s="121"/>
      <c r="B59" s="97"/>
      <c r="C59" s="97"/>
      <c r="D59" s="97"/>
      <c r="E59" s="97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</row>
    <row r="60" spans="1:18" ht="15.6">
      <c r="A60" s="121"/>
      <c r="B60" s="124" t="s">
        <v>133</v>
      </c>
      <c r="C60" s="125"/>
      <c r="D60" s="126"/>
      <c r="E60" s="126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</row>
    <row r="61" spans="1:18" ht="15.6">
      <c r="A61" s="121"/>
      <c r="B61" s="125"/>
      <c r="C61" s="124"/>
      <c r="D61" s="126"/>
      <c r="E61" s="126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</row>
    <row r="62" spans="1:18" ht="15.6">
      <c r="A62" s="121"/>
      <c r="B62" s="97" t="s">
        <v>134</v>
      </c>
      <c r="C62" s="97"/>
      <c r="D62" s="97"/>
      <c r="E62" s="97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</row>
    <row r="63" spans="1:18" ht="15.6">
      <c r="A63" s="121"/>
      <c r="B63" s="97"/>
      <c r="C63" s="97"/>
      <c r="D63" s="97"/>
      <c r="E63" s="97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</row>
    <row r="64" spans="1:18" ht="15.6">
      <c r="A64" s="121"/>
      <c r="B64" s="97" t="s">
        <v>135</v>
      </c>
      <c r="C64" s="97"/>
      <c r="D64" s="97"/>
      <c r="E64" s="97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</row>
    <row r="65" spans="1:18" ht="15.6">
      <c r="A65" s="121"/>
      <c r="B65" s="97" t="s">
        <v>136</v>
      </c>
      <c r="C65" s="97"/>
      <c r="D65" s="97"/>
      <c r="E65" s="97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</row>
    <row r="66" spans="1:18" ht="15.6">
      <c r="A66" s="121"/>
      <c r="B66" s="97" t="s">
        <v>137</v>
      </c>
      <c r="C66" s="97"/>
      <c r="D66" s="97"/>
      <c r="E66" s="97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</row>
    <row r="67" spans="1:18" ht="15.6">
      <c r="A67" s="121"/>
      <c r="B67" s="97" t="s">
        <v>138</v>
      </c>
      <c r="C67" s="97"/>
      <c r="D67" s="97"/>
      <c r="E67" s="97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</row>
    <row r="68" spans="1:18" ht="15.6">
      <c r="A68" s="121"/>
      <c r="B68" s="97"/>
      <c r="C68" s="97"/>
      <c r="D68" s="97"/>
      <c r="E68" s="97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</row>
    <row r="69" spans="1:18" ht="15.6">
      <c r="A69" s="121"/>
      <c r="B69" s="97" t="s">
        <v>139</v>
      </c>
      <c r="C69" s="97"/>
      <c r="D69" s="97"/>
      <c r="E69" s="97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</row>
    <row r="70" spans="1:18" ht="15.6">
      <c r="A70" s="121"/>
      <c r="B70" s="97" t="s">
        <v>140</v>
      </c>
      <c r="C70" s="97"/>
      <c r="D70" s="97"/>
      <c r="E70" s="97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</row>
    <row r="71" spans="1:18" ht="15.6">
      <c r="A71" s="121"/>
      <c r="B71" s="97" t="s">
        <v>141</v>
      </c>
      <c r="C71" s="97"/>
      <c r="D71" s="97"/>
      <c r="E71" s="97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</row>
    <row r="72" spans="1:18" ht="15.6">
      <c r="A72" s="448"/>
      <c r="B72" s="448"/>
      <c r="C72" s="448"/>
      <c r="D72" s="448"/>
      <c r="E72" s="448"/>
      <c r="F72" s="448"/>
      <c r="G72" s="448"/>
      <c r="H72" s="448"/>
      <c r="I72" s="448"/>
      <c r="J72" s="448"/>
      <c r="K72" s="448"/>
      <c r="L72" s="448"/>
      <c r="M72" s="448"/>
      <c r="N72" s="448"/>
      <c r="O72" s="448"/>
      <c r="P72" s="448"/>
      <c r="Q72" s="448"/>
      <c r="R72" s="448"/>
    </row>
    <row r="73" spans="1:18" ht="15.6">
      <c r="A73" s="121"/>
      <c r="B73" s="97"/>
      <c r="C73" s="97"/>
      <c r="D73" s="97"/>
      <c r="E73" s="97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</row>
  </sheetData>
  <mergeCells count="44">
    <mergeCell ref="A2:R2"/>
    <mergeCell ref="A4:A6"/>
    <mergeCell ref="B4:B6"/>
    <mergeCell ref="C4:C6"/>
    <mergeCell ref="D4:D6"/>
    <mergeCell ref="E4:E6"/>
    <mergeCell ref="F4:R4"/>
    <mergeCell ref="F5:R5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2:A34"/>
    <mergeCell ref="B32:B34"/>
    <mergeCell ref="C32:C34"/>
    <mergeCell ref="D32:D34"/>
    <mergeCell ref="E32:E34"/>
    <mergeCell ref="F32:R32"/>
    <mergeCell ref="F33:R33"/>
    <mergeCell ref="A45:C45"/>
    <mergeCell ref="A46:C46"/>
    <mergeCell ref="A47:C47"/>
    <mergeCell ref="A48:C48"/>
    <mergeCell ref="A49:C49"/>
    <mergeCell ref="A50:C50"/>
    <mergeCell ref="A51:C51"/>
    <mergeCell ref="A52:C52"/>
    <mergeCell ref="A57:C57"/>
    <mergeCell ref="A58:C58"/>
    <mergeCell ref="A72:R72"/>
    <mergeCell ref="A53:C53"/>
    <mergeCell ref="A54:C54"/>
    <mergeCell ref="A55:C55"/>
    <mergeCell ref="A56:C56"/>
  </mergeCells>
  <phoneticPr fontId="2" type="noConversion"/>
  <pageMargins left="0.75" right="0.75" top="1" bottom="1" header="0.5" footer="0.5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Приложение 1</vt:lpstr>
      <vt:lpstr>Приложение 2</vt:lpstr>
      <vt:lpstr>Приложение 3</vt:lpstr>
      <vt:lpstr>Приложение 4</vt:lpstr>
      <vt:lpstr>'Приложение 1'!Область_печати</vt:lpstr>
      <vt:lpstr>'Приложение 2'!Область_печати</vt:lpstr>
      <vt:lpstr>'Приложение 3'!Область_печати</vt:lpstr>
    </vt:vector>
  </TitlesOfParts>
  <Company>rdu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Пользователь Windows</cp:lastModifiedBy>
  <cp:lastPrinted>2017-12-25T05:07:46Z</cp:lastPrinted>
  <dcterms:created xsi:type="dcterms:W3CDTF">2004-04-08T05:46:02Z</dcterms:created>
  <dcterms:modified xsi:type="dcterms:W3CDTF">2018-01-10T08:08:05Z</dcterms:modified>
</cp:coreProperties>
</file>