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825" yWindow="315" windowWidth="17475" windowHeight="10920"/>
  </bookViews>
  <sheets>
    <sheet name="2019 год" sheetId="2" r:id="rId1"/>
  </sheets>
  <calcPr calcId="125725"/>
</workbook>
</file>

<file path=xl/calcChain.xml><?xml version="1.0" encoding="utf-8"?>
<calcChain xmlns="http://schemas.openxmlformats.org/spreadsheetml/2006/main">
  <c r="N13" i="2"/>
  <c r="H13"/>
  <c r="F13"/>
  <c r="H12" l="1"/>
  <c r="F12"/>
  <c r="N12" l="1"/>
  <c r="O11"/>
  <c r="N11"/>
  <c r="F11"/>
  <c r="H11"/>
  <c r="O10"/>
  <c r="H10"/>
  <c r="F10"/>
  <c r="N10"/>
  <c r="O9" l="1"/>
  <c r="N9"/>
  <c r="H9" l="1"/>
  <c r="F9"/>
  <c r="O8" l="1"/>
  <c r="H8"/>
  <c r="F8"/>
  <c r="H7" l="1"/>
  <c r="F7"/>
  <c r="H6" l="1"/>
  <c r="F6"/>
  <c r="N18"/>
  <c r="M18"/>
  <c r="J18"/>
  <c r="E18"/>
  <c r="H18" s="1"/>
  <c r="B18"/>
  <c r="B6" s="1"/>
  <c r="H17"/>
  <c r="F17"/>
  <c r="I17" s="1"/>
  <c r="I16"/>
  <c r="H16"/>
  <c r="F16"/>
  <c r="H15"/>
  <c r="F15"/>
  <c r="I15" s="1"/>
  <c r="H14"/>
  <c r="F14"/>
  <c r="I12"/>
  <c r="I11"/>
  <c r="I10"/>
  <c r="I9"/>
  <c r="I8"/>
  <c r="O7"/>
  <c r="I7"/>
  <c r="K18"/>
  <c r="O6"/>
  <c r="I14" l="1"/>
  <c r="I13"/>
  <c r="F18"/>
  <c r="I18" s="1"/>
  <c r="I6"/>
  <c r="D6"/>
  <c r="Q6" s="1"/>
  <c r="B7"/>
  <c r="D7" l="1"/>
  <c r="Q7" s="1"/>
  <c r="B8"/>
  <c r="D8" l="1"/>
  <c r="Q8" s="1"/>
  <c r="B9"/>
  <c r="D9" l="1"/>
  <c r="Q9" s="1"/>
  <c r="B10"/>
  <c r="D10" l="1"/>
  <c r="Q10" s="1"/>
  <c r="B11"/>
  <c r="D11" l="1"/>
  <c r="Q11" s="1"/>
  <c r="B12"/>
  <c r="D12" l="1"/>
  <c r="B13"/>
  <c r="D13" l="1"/>
  <c r="B14"/>
  <c r="D14" l="1"/>
  <c r="Q14" s="1"/>
  <c r="B15"/>
  <c r="B16" l="1"/>
  <c r="D15"/>
  <c r="Q15" s="1"/>
  <c r="D16" l="1"/>
  <c r="Q16" s="1"/>
  <c r="B17"/>
  <c r="D17" s="1"/>
  <c r="Q17" s="1"/>
  <c r="Q12"/>
  <c r="O12"/>
  <c r="O13" s="1"/>
  <c r="P13" l="1"/>
  <c r="O18"/>
  <c r="Q13" l="1"/>
  <c r="P18"/>
  <c r="Q18" s="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<sst xmlns="http://schemas.openxmlformats.org/spreadsheetml/2006/main" count="37" uniqueCount="32">
  <si>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</si>
  <si>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</si>
  <si>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</si>
  <si>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</si>
  <si>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</si>
  <si>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</si>
  <si>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</si>
  <si>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</si>
  <si>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</si>
  <si>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</si>
  <si>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</si>
  <si>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</si>
  <si>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</si>
  <si>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</si>
  <si>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</si>
  <si>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</si>
  <si>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</si>
  <si>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</si>
  <si>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</si>
  <si>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</si>
  <si>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</si>
  <si>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</si>
  <si>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</si>
  <si>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</si>
  <si>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</si>
  <si>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</si>
  <si>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</si>
  <si>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</si>
  <si>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</si>
  <si>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</si>
  <si>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</si>
  <si>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2019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</si>
</sst>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1">
    <xf numFmtId="0" fontId="0" fillId="0" borderId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9" fillId="0" borderId="18" applyNumberFormat="0" applyFill="0" applyAlignment="0" applyProtection="0"/>
    <xf numFmtId="0" fontId="13" fillId="5" borderId="20" applyNumberFormat="0" applyAlignment="0" applyProtection="0"/>
    <xf numFmtId="0" fontId="14" fillId="5" borderId="19" applyNumberFormat="0" applyAlignment="0" applyProtection="0"/>
    <xf numFmtId="0" fontId="15" fillId="0" borderId="21" applyNumberFormat="0" applyFill="0" applyAlignment="0" applyProtection="0"/>
    <xf numFmtId="0" fontId="16" fillId="6" borderId="22" applyNumberFormat="0" applyAlignment="0" applyProtection="0"/>
    <xf numFmtId="0" fontId="19" fillId="0" borderId="24" applyNumberFormat="0" applyFill="0" applyAlignment="0" applyProtection="0"/>
    <xf numFmtId="0" fontId="21" fillId="0" borderId="1">
      <alignment horizontal="left" vertical="center"/>
    </xf>
    <xf numFmtId="0" fontId="26" fillId="0" borderId="1"/>
    <xf numFmtId="166" fontId="26" fillId="0" borderId="1"/>
    <xf numFmtId="0" fontId="27" fillId="0" borderId="1"/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0" fontId="35" fillId="0" borderId="25" applyNumberFormat="0" applyAlignment="0">
      <protection locked="0"/>
    </xf>
    <xf numFmtId="165" fontId="28" fillId="0" borderId="1" applyFont="0" applyFill="0" applyBorder="0" applyAlignment="0" applyProtection="0"/>
    <xf numFmtId="168" fontId="21" fillId="32" borderId="1">
      <protection locked="0"/>
    </xf>
    <xf numFmtId="0" fontId="29" fillId="0" borderId="1" applyFill="0" applyBorder="0" applyProtection="0">
      <alignment vertical="center"/>
    </xf>
    <xf numFmtId="164" fontId="21" fillId="32" borderId="1">
      <protection locked="0"/>
    </xf>
    <xf numFmtId="167" fontId="21" fillId="32" borderId="1">
      <protection locked="0"/>
    </xf>
    <xf numFmtId="0" fontId="30" fillId="0" borderId="1" applyNumberFormat="0" applyFill="0" applyBorder="0" applyAlignment="0" applyProtection="0">
      <alignment vertical="top"/>
      <protection locked="0"/>
    </xf>
    <xf numFmtId="0" fontId="35" fillId="33" borderId="25" applyNumberFormat="0" applyAlignment="0"/>
    <xf numFmtId="0" fontId="31" fillId="0" borderId="1" applyNumberFormat="0" applyFill="0" applyBorder="0" applyAlignment="0" applyProtection="0">
      <alignment vertical="top"/>
      <protection locked="0"/>
    </xf>
    <xf numFmtId="0" fontId="32" fillId="0" borderId="1" applyNumberFormat="0" applyFill="0" applyBorder="0" applyAlignment="0" applyProtection="0"/>
    <xf numFmtId="0" fontId="33" fillId="0" borderId="1"/>
    <xf numFmtId="0" fontId="29" fillId="0" borderId="1" applyFill="0" applyBorder="0" applyProtection="0">
      <alignment vertical="center"/>
    </xf>
    <xf numFmtId="0" fontId="29" fillId="0" borderId="1" applyFill="0" applyBorder="0" applyProtection="0">
      <alignment vertical="center"/>
    </xf>
    <xf numFmtId="49" fontId="38" fillId="34" borderId="26" applyNumberFormat="0">
      <alignment horizontal="center" vertical="center"/>
    </xf>
    <xf numFmtId="0" fontId="24" fillId="35" borderId="25" applyNumberFormat="0" applyAlignment="0" applyProtection="0"/>
    <xf numFmtId="0" fontId="25" fillId="0" borderId="1" applyNumberFormat="0" applyFill="0" applyBorder="0" applyAlignment="0" applyProtection="0">
      <alignment vertical="top"/>
      <protection locked="0"/>
    </xf>
    <xf numFmtId="0" fontId="25" fillId="0" borderId="1" applyNumberFormat="0" applyFill="0" applyBorder="0" applyAlignment="0" applyProtection="0">
      <alignment vertical="top"/>
      <protection locked="0"/>
    </xf>
    <xf numFmtId="0" fontId="37" fillId="0" borderId="1" applyNumberFormat="0" applyFill="0" applyBorder="0" applyAlignment="0" applyProtection="0">
      <alignment vertical="top"/>
      <protection locked="0"/>
    </xf>
    <xf numFmtId="0" fontId="40" fillId="0" borderId="1" applyNumberFormat="0" applyFill="0" applyBorder="0" applyAlignment="0" applyProtection="0">
      <alignment vertical="top"/>
      <protection locked="0"/>
    </xf>
    <xf numFmtId="0" fontId="34" fillId="0" borderId="1" applyBorder="0">
      <alignment horizontal="center" vertical="center" wrapText="1"/>
    </xf>
    <xf numFmtId="0" fontId="22" fillId="0" borderId="27" applyBorder="0">
      <alignment horizontal="center" vertical="center" wrapText="1"/>
    </xf>
    <xf numFmtId="49" fontId="21" fillId="0" borderId="1" applyBorder="0">
      <alignment vertical="top"/>
    </xf>
    <xf numFmtId="0" fontId="1" fillId="0" borderId="1"/>
    <xf numFmtId="0" fontId="1" fillId="0" borderId="1"/>
    <xf numFmtId="0" fontId="21" fillId="0" borderId="1">
      <alignment horizontal="left" vertical="center"/>
    </xf>
    <xf numFmtId="0" fontId="36" fillId="36" borderId="1" applyNumberFormat="0" applyBorder="0" applyAlignment="0">
      <alignment horizontal="left" vertical="center"/>
    </xf>
    <xf numFmtId="49" fontId="21" fillId="36" borderId="1" applyBorder="0">
      <alignment vertical="top"/>
    </xf>
    <xf numFmtId="0" fontId="6" fillId="0" borderId="1" applyNumberFormat="0" applyFill="0" applyBorder="0" applyAlignment="0" applyProtection="0"/>
    <xf numFmtId="0" fontId="9" fillId="0" borderId="1" applyNumberFormat="0" applyFill="0" applyBorder="0" applyAlignment="0" applyProtection="0"/>
    <xf numFmtId="0" fontId="10" fillId="2" borderId="1" applyNumberFormat="0" applyBorder="0" applyAlignment="0" applyProtection="0"/>
    <xf numFmtId="0" fontId="11" fillId="3" borderId="1" applyNumberFormat="0" applyBorder="0" applyAlignment="0" applyProtection="0"/>
    <xf numFmtId="0" fontId="12" fillId="4" borderId="1" applyNumberFormat="0" applyBorder="0" applyAlignment="0" applyProtection="0"/>
    <xf numFmtId="0" fontId="17" fillId="0" borderId="1" applyNumberFormat="0" applyFill="0" applyBorder="0" applyAlignment="0" applyProtection="0"/>
    <xf numFmtId="0" fontId="21" fillId="7" borderId="23" applyNumberFormat="0" applyFont="0" applyAlignment="0" applyProtection="0"/>
    <xf numFmtId="0" fontId="18" fillId="0" borderId="1" applyNumberFormat="0" applyFill="0" applyBorder="0" applyAlignment="0" applyProtection="0"/>
    <xf numFmtId="0" fontId="20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20" fillId="11" borderId="1" applyNumberFormat="0" applyBorder="0" applyAlignment="0" applyProtection="0"/>
    <xf numFmtId="0" fontId="20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20" fillId="15" borderId="1" applyNumberFormat="0" applyBorder="0" applyAlignment="0" applyProtection="0"/>
    <xf numFmtId="0" fontId="20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20" fillId="19" borderId="1" applyNumberFormat="0" applyBorder="0" applyAlignment="0" applyProtection="0"/>
    <xf numFmtId="0" fontId="20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20" fillId="23" borderId="1" applyNumberFormat="0" applyBorder="0" applyAlignment="0" applyProtection="0"/>
    <xf numFmtId="0" fontId="20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20" fillId="27" borderId="1" applyNumberFormat="0" applyBorder="0" applyAlignment="0" applyProtection="0"/>
    <xf numFmtId="0" fontId="20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20" fillId="31" borderId="1" applyNumberFormat="0" applyBorder="0" applyAlignment="0" applyProtection="0"/>
    <xf numFmtId="43" fontId="21" fillId="0" borderId="1" applyFont="0" applyFill="0" applyBorder="0" applyAlignment="0" applyProtection="0"/>
    <xf numFmtId="41" fontId="21" fillId="0" borderId="1" applyFont="0" applyFill="0" applyBorder="0" applyAlignment="0" applyProtection="0"/>
    <xf numFmtId="44" fontId="21" fillId="0" borderId="1" applyFont="0" applyFill="0" applyBorder="0" applyAlignment="0" applyProtection="0"/>
    <xf numFmtId="42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0" fontId="41" fillId="0" borderId="1" applyNumberFormat="0" applyFill="0" applyBorder="0" applyAlignment="0" applyProtection="0">
      <alignment horizontal="left" vertical="center"/>
    </xf>
    <xf numFmtId="0" fontId="42" fillId="0" borderId="1"/>
  </cellStyleXfs>
  <cellXfs count="44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9" fillId="0" borderId="28" xfId="46" applyNumberFormat="1" applyFont="1" applyFill="1" applyBorder="1" applyAlignment="1" applyProtection="1">
      <alignment horizontal="right" vertical="center"/>
    </xf>
    <xf numFmtId="4" fontId="2" fillId="37" borderId="9" xfId="0" applyNumberFormat="1" applyFont="1" applyFill="1" applyBorder="1" applyAlignment="1">
      <alignment horizontal="center" vertical="top"/>
    </xf>
    <xf numFmtId="4" fontId="2" fillId="37" borderId="8" xfId="0" applyNumberFormat="1" applyFont="1" applyFill="1" applyBorder="1" applyAlignment="1">
      <alignment horizontal="center" vertical="center"/>
    </xf>
    <xf numFmtId="167" fontId="2" fillId="0" borderId="11" xfId="0" applyNumberFormat="1" applyFont="1" applyBorder="1" applyAlignment="1">
      <alignment horizontal="center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91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tabSelected="1" topLeftCell="A4" workbookViewId="0">
      <selection activeCell="W6" sqref="W6"/>
    </sheetView>
  </sheetViews>
  <sheetFormatPr defaultRowHeight="12.75"/>
  <cols>
    <col min="1" max="1" width="9.140625" style="1"/>
    <col min="2" max="2" width="11.140625" style="1" customWidth="1"/>
    <col min="3" max="3" width="9.140625" style="1"/>
    <col min="4" max="4" width="11" style="1" customWidth="1"/>
    <col min="5" max="5" width="13.140625" style="1" customWidth="1"/>
    <col min="6" max="6" width="10.5703125" style="1" customWidth="1"/>
    <col min="7" max="7" width="6.28515625" style="1" customWidth="1"/>
    <col min="8" max="8" width="7.5703125" style="1" customWidth="1"/>
    <col min="9" max="9" width="8.42578125" style="1" customWidth="1"/>
    <col min="10" max="10" width="7.42578125" style="1" customWidth="1"/>
    <col min="11" max="11" width="8.5703125" style="1" customWidth="1"/>
    <col min="12" max="13" width="7" style="1" customWidth="1"/>
    <col min="14" max="14" width="8.28515625" style="1" customWidth="1"/>
    <col min="15" max="15" width="9.140625" style="1"/>
    <col min="16" max="16" width="10" style="1" customWidth="1"/>
    <col min="17" max="17" width="10.5703125" style="1" customWidth="1"/>
    <col min="18" max="18" width="9.140625" style="1"/>
    <col min="19" max="19" width="18.5703125" style="1" customWidth="1"/>
    <col min="20" max="16384" width="9.140625" style="1"/>
  </cols>
  <sheetData>
    <row r="1" spans="1:19" ht="15.75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9" ht="13.5" thickBot="1"/>
    <row r="3" spans="1:19" ht="25.5" customHeight="1" thickBot="1">
      <c r="A3" s="33" t="s">
        <v>12</v>
      </c>
      <c r="B3" s="36" t="s">
        <v>13</v>
      </c>
      <c r="C3" s="37"/>
      <c r="D3" s="38"/>
      <c r="E3" s="36" t="s">
        <v>14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8"/>
      <c r="Q3" s="2" t="s">
        <v>15</v>
      </c>
    </row>
    <row r="4" spans="1:19" ht="42.75" customHeight="1" thickBot="1">
      <c r="A4" s="34"/>
      <c r="B4" s="39" t="s">
        <v>21</v>
      </c>
      <c r="C4" s="39" t="s">
        <v>22</v>
      </c>
      <c r="D4" s="39" t="s">
        <v>16</v>
      </c>
      <c r="E4" s="5" t="s">
        <v>20</v>
      </c>
      <c r="F4" s="41" t="s">
        <v>24</v>
      </c>
      <c r="G4" s="42"/>
      <c r="H4" s="42"/>
      <c r="I4" s="43"/>
      <c r="J4" s="41" t="s">
        <v>29</v>
      </c>
      <c r="K4" s="42"/>
      <c r="L4" s="42"/>
      <c r="M4" s="42"/>
      <c r="N4" s="43"/>
      <c r="O4" s="5" t="s">
        <v>18</v>
      </c>
      <c r="P4" s="5" t="s">
        <v>17</v>
      </c>
      <c r="Q4" s="6" t="s">
        <v>19</v>
      </c>
    </row>
    <row r="5" spans="1:19" ht="42.75" customHeight="1" thickBot="1">
      <c r="A5" s="35"/>
      <c r="B5" s="40"/>
      <c r="C5" s="40"/>
      <c r="D5" s="40"/>
      <c r="E5" s="20" t="s">
        <v>30</v>
      </c>
      <c r="F5" s="20" t="s">
        <v>25</v>
      </c>
      <c r="G5" s="20" t="s">
        <v>26</v>
      </c>
      <c r="H5" s="20" t="s">
        <v>27</v>
      </c>
      <c r="I5" s="20" t="s">
        <v>28</v>
      </c>
      <c r="J5" s="20" t="s">
        <v>30</v>
      </c>
      <c r="K5" s="20" t="s">
        <v>25</v>
      </c>
      <c r="L5" s="20" t="s">
        <v>26</v>
      </c>
      <c r="M5" s="20" t="s">
        <v>27</v>
      </c>
      <c r="N5" s="20" t="s">
        <v>28</v>
      </c>
      <c r="O5" s="20"/>
      <c r="P5" s="20"/>
      <c r="Q5" s="20"/>
    </row>
    <row r="6" spans="1:19" ht="13.5" thickBot="1">
      <c r="A6" s="3" t="s">
        <v>0</v>
      </c>
      <c r="B6" s="9">
        <f>B18/12</f>
        <v>231205.79710144931</v>
      </c>
      <c r="C6" s="10">
        <v>2.2999999999999998</v>
      </c>
      <c r="D6" s="11">
        <f>B6*C6</f>
        <v>531773.33333333337</v>
      </c>
      <c r="E6" s="26">
        <v>274927</v>
      </c>
      <c r="F6" s="21">
        <f>E6*0.98817</f>
        <v>271674.61359000002</v>
      </c>
      <c r="G6" s="21"/>
      <c r="H6" s="21">
        <f>E6*0.00647</f>
        <v>1778.7776900000001</v>
      </c>
      <c r="I6" s="21">
        <f>E6-F6-H6</f>
        <v>1473.6087199999772</v>
      </c>
      <c r="J6" s="22">
        <v>0.59399999999999997</v>
      </c>
      <c r="K6" s="23">
        <v>0.58716000000000002</v>
      </c>
      <c r="L6" s="21"/>
      <c r="M6" s="23">
        <v>6.4999999999999997E-3</v>
      </c>
      <c r="N6" s="23">
        <v>2.9999999999999997E-4</v>
      </c>
      <c r="O6" s="14">
        <f t="shared" ref="O6:O13" si="0">P6/E6</f>
        <v>2.153949993998407</v>
      </c>
      <c r="P6" s="27">
        <v>592179.01</v>
      </c>
      <c r="Q6" s="15">
        <f t="shared" ref="Q6:Q18" si="1">P6-D6</f>
        <v>60405.676666666637</v>
      </c>
    </row>
    <row r="7" spans="1:19" ht="13.5" thickBot="1">
      <c r="A7" s="4" t="s">
        <v>1</v>
      </c>
      <c r="B7" s="9">
        <f>B6</f>
        <v>231205.79710144931</v>
      </c>
      <c r="C7" s="10">
        <v>2.2999999999999998</v>
      </c>
      <c r="D7" s="11">
        <f t="shared" ref="D7:D17" si="2">B7*C7</f>
        <v>531773.33333333337</v>
      </c>
      <c r="E7" s="26">
        <v>252932</v>
      </c>
      <c r="F7" s="21">
        <f>E7*0.98933</f>
        <v>250233.21556000001</v>
      </c>
      <c r="G7" s="21"/>
      <c r="H7" s="21">
        <f>E7*0.00612</f>
        <v>1547.9438399999999</v>
      </c>
      <c r="I7" s="21">
        <f t="shared" ref="I7:I18" si="3">E7-F7-H7</f>
        <v>1150.8405999999886</v>
      </c>
      <c r="J7" s="29">
        <v>0.58299999999999996</v>
      </c>
      <c r="K7" s="30">
        <v>0.57709999999999995</v>
      </c>
      <c r="L7" s="21"/>
      <c r="M7" s="23">
        <v>3.5999999999999999E-3</v>
      </c>
      <c r="N7" s="23">
        <v>2.3E-3</v>
      </c>
      <c r="O7" s="14">
        <f t="shared" si="0"/>
        <v>2.3089400000000002</v>
      </c>
      <c r="P7" s="27">
        <v>584004.81208000006</v>
      </c>
      <c r="Q7" s="15">
        <f t="shared" si="1"/>
        <v>52231.478746666689</v>
      </c>
    </row>
    <row r="8" spans="1:19" ht="13.5" thickBot="1">
      <c r="A8" s="4" t="s">
        <v>2</v>
      </c>
      <c r="B8" s="9">
        <f t="shared" ref="B8:B17" si="4">B7</f>
        <v>231205.79710144931</v>
      </c>
      <c r="C8" s="10">
        <v>2.2999999999999998</v>
      </c>
      <c r="D8" s="11">
        <f t="shared" si="2"/>
        <v>531773.33333333337</v>
      </c>
      <c r="E8" s="26">
        <v>266114</v>
      </c>
      <c r="F8" s="21">
        <f>E8*0.99102</f>
        <v>263724.29628000001</v>
      </c>
      <c r="G8" s="21"/>
      <c r="H8" s="21">
        <f>E8*0.0053</f>
        <v>1410.4041999999999</v>
      </c>
      <c r="I8" s="21">
        <f t="shared" si="3"/>
        <v>979.29951999999048</v>
      </c>
      <c r="J8" s="22">
        <v>0.58299999999999996</v>
      </c>
      <c r="K8" s="23">
        <v>0.57750000000000001</v>
      </c>
      <c r="L8" s="21"/>
      <c r="M8" s="23">
        <v>3.0999999999999999E-3</v>
      </c>
      <c r="N8" s="23">
        <v>2.3999999999999998E-3</v>
      </c>
      <c r="O8" s="14">
        <f t="shared" si="0"/>
        <v>2.2027800115739868</v>
      </c>
      <c r="P8" s="27">
        <v>586190.6</v>
      </c>
      <c r="Q8" s="15">
        <f t="shared" si="1"/>
        <v>54417.266666666605</v>
      </c>
    </row>
    <row r="9" spans="1:19" ht="13.5" thickBot="1">
      <c r="A9" s="4" t="s">
        <v>3</v>
      </c>
      <c r="B9" s="9">
        <f t="shared" si="4"/>
        <v>231205.79710144931</v>
      </c>
      <c r="C9" s="10">
        <v>2.2999999999999998</v>
      </c>
      <c r="D9" s="11">
        <f t="shared" si="2"/>
        <v>531773.33333333337</v>
      </c>
      <c r="E9" s="26">
        <v>252991</v>
      </c>
      <c r="F9" s="21">
        <f>E9*0.99165</f>
        <v>250878.52515</v>
      </c>
      <c r="G9" s="21"/>
      <c r="H9" s="21">
        <f>E9*0.00499</f>
        <v>1262.42509</v>
      </c>
      <c r="I9" s="21">
        <f t="shared" si="3"/>
        <v>850.04975999999874</v>
      </c>
      <c r="J9" s="22">
        <v>0.60699999999999998</v>
      </c>
      <c r="K9" s="23">
        <v>0.60209999999999997</v>
      </c>
      <c r="L9" s="21"/>
      <c r="M9" s="23">
        <v>3.0000000000000001E-3</v>
      </c>
      <c r="N9" s="23">
        <f>J9-K9-M9</f>
        <v>1.9000000000000154E-3</v>
      </c>
      <c r="O9" s="14">
        <f t="shared" si="0"/>
        <v>2.3093800174709771</v>
      </c>
      <c r="P9" s="27">
        <v>584252.36</v>
      </c>
      <c r="Q9" s="15">
        <f t="shared" si="1"/>
        <v>52479.026666666614</v>
      </c>
    </row>
    <row r="10" spans="1:19" ht="13.5" thickBot="1">
      <c r="A10" s="4" t="s">
        <v>4</v>
      </c>
      <c r="B10" s="9">
        <f t="shared" si="4"/>
        <v>231205.79710144931</v>
      </c>
      <c r="C10" s="10">
        <v>2.2999999999999998</v>
      </c>
      <c r="D10" s="11">
        <f t="shared" si="2"/>
        <v>531773.33333333337</v>
      </c>
      <c r="E10" s="26">
        <v>265381</v>
      </c>
      <c r="F10" s="21">
        <f>E10*0.99342</f>
        <v>263634.79301999998</v>
      </c>
      <c r="G10" s="21"/>
      <c r="H10" s="21">
        <f>E10*0.00389</f>
        <v>1032.3320899999999</v>
      </c>
      <c r="I10" s="21">
        <f t="shared" si="3"/>
        <v>713.87489000001733</v>
      </c>
      <c r="J10" s="22">
        <v>0.56899999999999995</v>
      </c>
      <c r="K10" s="23">
        <v>0.56530000000000002</v>
      </c>
      <c r="L10" s="21"/>
      <c r="M10" s="23">
        <v>2.2000000000000001E-3</v>
      </c>
      <c r="N10" s="23">
        <f>J10-K10-M10</f>
        <v>1.4999999999999254E-3</v>
      </c>
      <c r="O10" s="14">
        <f t="shared" si="0"/>
        <v>2.1652700080261962</v>
      </c>
      <c r="P10" s="27">
        <v>574621.52</v>
      </c>
      <c r="Q10" s="15">
        <f t="shared" si="1"/>
        <v>42848.186666666646</v>
      </c>
    </row>
    <row r="11" spans="1:19" ht="13.5" thickBot="1">
      <c r="A11" s="4" t="s">
        <v>5</v>
      </c>
      <c r="B11" s="9">
        <f t="shared" si="4"/>
        <v>231205.79710144931</v>
      </c>
      <c r="C11" s="10">
        <v>2.2999999999999998</v>
      </c>
      <c r="D11" s="11">
        <f t="shared" si="2"/>
        <v>531773.33333333337</v>
      </c>
      <c r="E11" s="26">
        <v>249557</v>
      </c>
      <c r="F11" s="21">
        <f>E11*0.9934</f>
        <v>247909.92379999999</v>
      </c>
      <c r="G11" s="21"/>
      <c r="H11" s="21">
        <f>E11*0.00402</f>
        <v>1003.21914</v>
      </c>
      <c r="I11" s="21">
        <f t="shared" si="3"/>
        <v>643.85706000001039</v>
      </c>
      <c r="J11" s="22">
        <v>0.629</v>
      </c>
      <c r="K11" s="23">
        <v>0.62450000000000006</v>
      </c>
      <c r="L11" s="21"/>
      <c r="M11" s="23">
        <v>2.5000000000000001E-3</v>
      </c>
      <c r="N11" s="23">
        <f>J11-K11-M11</f>
        <v>1.9999999999999484E-3</v>
      </c>
      <c r="O11" s="14">
        <f t="shared" si="0"/>
        <v>2.2551800189936566</v>
      </c>
      <c r="P11" s="27">
        <v>562795.96</v>
      </c>
      <c r="Q11" s="15">
        <f t="shared" si="1"/>
        <v>31022.626666666591</v>
      </c>
    </row>
    <row r="12" spans="1:19" ht="13.5" thickBot="1">
      <c r="A12" s="4" t="s">
        <v>23</v>
      </c>
      <c r="B12" s="9">
        <f t="shared" si="4"/>
        <v>231205.79710144931</v>
      </c>
      <c r="C12" s="10">
        <v>2.2999999999999998</v>
      </c>
      <c r="D12" s="11">
        <f t="shared" si="2"/>
        <v>531773.33333333337</v>
      </c>
      <c r="E12" s="26">
        <v>254454</v>
      </c>
      <c r="F12" s="21">
        <f>E12*0.99379</f>
        <v>252873.84065999999</v>
      </c>
      <c r="G12" s="21"/>
      <c r="H12" s="21">
        <f>E12*0.00397</f>
        <v>1010.1823799999999</v>
      </c>
      <c r="I12" s="21">
        <f t="shared" si="3"/>
        <v>569.97696000001304</v>
      </c>
      <c r="J12" s="22">
        <v>0.63100000000000001</v>
      </c>
      <c r="K12" s="23">
        <v>0.62729999999999997</v>
      </c>
      <c r="L12" s="21"/>
      <c r="M12" s="23">
        <v>2.5000000000000001E-3</v>
      </c>
      <c r="N12" s="23">
        <f>J12-K12-M12</f>
        <v>1.2000000000000365E-3</v>
      </c>
      <c r="O12" s="14">
        <f t="shared" si="0"/>
        <v>2.4609499948910214</v>
      </c>
      <c r="P12" s="27">
        <v>626198.56999999995</v>
      </c>
      <c r="Q12" s="15">
        <f t="shared" si="1"/>
        <v>94425.236666666577</v>
      </c>
    </row>
    <row r="13" spans="1:19" ht="13.5" thickBot="1">
      <c r="A13" s="4" t="s">
        <v>6</v>
      </c>
      <c r="B13" s="9">
        <f t="shared" si="4"/>
        <v>231205.79710144931</v>
      </c>
      <c r="C13" s="10">
        <v>2.2999999999999998</v>
      </c>
      <c r="D13" s="11">
        <f t="shared" si="2"/>
        <v>531773.33333333337</v>
      </c>
      <c r="E13" s="26">
        <v>251980</v>
      </c>
      <c r="F13" s="21">
        <f>E13*0.99315</f>
        <v>250253.93700000001</v>
      </c>
      <c r="G13" s="21"/>
      <c r="H13" s="21">
        <f>E13*0.00474</f>
        <v>1194.3852000000002</v>
      </c>
      <c r="I13" s="21">
        <f t="shared" si="3"/>
        <v>531.67779999999448</v>
      </c>
      <c r="J13" s="22">
        <v>0.63200000000000001</v>
      </c>
      <c r="K13" s="23">
        <v>0.62809999999999999</v>
      </c>
      <c r="L13" s="21"/>
      <c r="M13" s="23">
        <v>3.0000000000000001E-3</v>
      </c>
      <c r="N13" s="23">
        <f>J13-K13-M13</f>
        <v>9.000000000000145E-4</v>
      </c>
      <c r="O13" s="14">
        <f>O12</f>
        <v>2.4609499948910214</v>
      </c>
      <c r="P13" s="27">
        <f>E13*O13</f>
        <v>620110.17971263954</v>
      </c>
      <c r="Q13" s="15">
        <f t="shared" si="1"/>
        <v>88336.846379306167</v>
      </c>
    </row>
    <row r="14" spans="1:19" ht="13.5" thickBot="1">
      <c r="A14" s="4" t="s">
        <v>7</v>
      </c>
      <c r="B14" s="9">
        <f t="shared" si="4"/>
        <v>231205.79710144931</v>
      </c>
      <c r="C14" s="10">
        <v>2.2999999999999998</v>
      </c>
      <c r="D14" s="11">
        <f t="shared" si="2"/>
        <v>531773.33333333337</v>
      </c>
      <c r="E14" s="26"/>
      <c r="F14" s="21">
        <f t="shared" ref="F14:F18" si="5">E14*0.99263</f>
        <v>0</v>
      </c>
      <c r="G14" s="21"/>
      <c r="H14" s="21">
        <f t="shared" ref="H14:H18" si="6">E14*0.00596</f>
        <v>0</v>
      </c>
      <c r="I14" s="21">
        <f t="shared" si="3"/>
        <v>0</v>
      </c>
      <c r="J14" s="22"/>
      <c r="K14" s="23"/>
      <c r="L14" s="21"/>
      <c r="M14" s="23"/>
      <c r="N14" s="23"/>
      <c r="O14" s="16"/>
      <c r="P14" s="27"/>
      <c r="Q14" s="15">
        <f t="shared" si="1"/>
        <v>-531773.33333333337</v>
      </c>
      <c r="S14" s="17"/>
    </row>
    <row r="15" spans="1:19" ht="13.5" thickBot="1">
      <c r="A15" s="4" t="s">
        <v>8</v>
      </c>
      <c r="B15" s="9">
        <f t="shared" si="4"/>
        <v>231205.79710144931</v>
      </c>
      <c r="C15" s="10">
        <v>2.2999999999999998</v>
      </c>
      <c r="D15" s="11">
        <f t="shared" si="2"/>
        <v>531773.33333333337</v>
      </c>
      <c r="E15" s="26"/>
      <c r="F15" s="21">
        <f t="shared" si="5"/>
        <v>0</v>
      </c>
      <c r="G15" s="21"/>
      <c r="H15" s="21">
        <f t="shared" si="6"/>
        <v>0</v>
      </c>
      <c r="I15" s="21">
        <f t="shared" si="3"/>
        <v>0</v>
      </c>
      <c r="J15" s="22"/>
      <c r="K15" s="23"/>
      <c r="L15" s="21"/>
      <c r="M15" s="23"/>
      <c r="N15" s="23"/>
      <c r="O15" s="16"/>
      <c r="P15" s="27"/>
      <c r="Q15" s="15">
        <f t="shared" si="1"/>
        <v>-531773.33333333337</v>
      </c>
    </row>
    <row r="16" spans="1:19" ht="13.5" thickBot="1">
      <c r="A16" s="4" t="s">
        <v>9</v>
      </c>
      <c r="B16" s="9">
        <f t="shared" si="4"/>
        <v>231205.79710144931</v>
      </c>
      <c r="C16" s="10">
        <v>2.2999999999999998</v>
      </c>
      <c r="D16" s="11">
        <f t="shared" si="2"/>
        <v>531773.33333333337</v>
      </c>
      <c r="E16" s="26"/>
      <c r="F16" s="21">
        <f t="shared" si="5"/>
        <v>0</v>
      </c>
      <c r="G16" s="21"/>
      <c r="H16" s="21">
        <f t="shared" si="6"/>
        <v>0</v>
      </c>
      <c r="I16" s="21">
        <f t="shared" si="3"/>
        <v>0</v>
      </c>
      <c r="J16" s="22"/>
      <c r="K16" s="23"/>
      <c r="L16" s="21"/>
      <c r="M16" s="23"/>
      <c r="N16" s="23"/>
      <c r="O16" s="16"/>
      <c r="P16" s="27"/>
      <c r="Q16" s="15">
        <f t="shared" si="1"/>
        <v>-531773.33333333337</v>
      </c>
      <c r="S16" s="18"/>
    </row>
    <row r="17" spans="1:19" ht="13.5" thickBot="1">
      <c r="A17" s="4" t="s">
        <v>10</v>
      </c>
      <c r="B17" s="9">
        <f t="shared" si="4"/>
        <v>231205.79710144931</v>
      </c>
      <c r="C17" s="10">
        <v>2.2999999999999998</v>
      </c>
      <c r="D17" s="11">
        <f t="shared" si="2"/>
        <v>531773.33333333337</v>
      </c>
      <c r="E17" s="26"/>
      <c r="F17" s="21">
        <f t="shared" si="5"/>
        <v>0</v>
      </c>
      <c r="G17" s="21"/>
      <c r="H17" s="21">
        <f t="shared" si="6"/>
        <v>0</v>
      </c>
      <c r="I17" s="21">
        <f t="shared" si="3"/>
        <v>0</v>
      </c>
      <c r="J17" s="22"/>
      <c r="K17" s="23"/>
      <c r="L17" s="21"/>
      <c r="M17" s="23"/>
      <c r="N17" s="23"/>
      <c r="O17" s="14"/>
      <c r="P17" s="27"/>
      <c r="Q17" s="15">
        <f t="shared" si="1"/>
        <v>-531773.33333333337</v>
      </c>
      <c r="S17" s="18"/>
    </row>
    <row r="18" spans="1:19" ht="13.5" thickBot="1">
      <c r="A18" s="4" t="s">
        <v>11</v>
      </c>
      <c r="B18" s="12">
        <f>D18/C18</f>
        <v>2774469.5652173916</v>
      </c>
      <c r="C18" s="10">
        <v>2.2999999999999998</v>
      </c>
      <c r="D18" s="13">
        <v>6381280</v>
      </c>
      <c r="E18" s="8">
        <f>SUM(E6:E17)</f>
        <v>2068336</v>
      </c>
      <c r="F18" s="21">
        <f t="shared" si="5"/>
        <v>2053092.36368</v>
      </c>
      <c r="G18" s="10"/>
      <c r="H18" s="21">
        <f t="shared" si="6"/>
        <v>12327.28256</v>
      </c>
      <c r="I18" s="21">
        <f t="shared" si="3"/>
        <v>2916.3537600000491</v>
      </c>
      <c r="J18" s="14">
        <f t="shared" ref="J18:M18" si="7">AVERAGE(J6:J17)</f>
        <v>0.60349999999999993</v>
      </c>
      <c r="K18" s="28">
        <f t="shared" si="7"/>
        <v>0.59863250000000001</v>
      </c>
      <c r="L18" s="14"/>
      <c r="M18" s="28">
        <f t="shared" si="7"/>
        <v>3.2999999999999995E-3</v>
      </c>
      <c r="N18" s="28">
        <f>AVERAGE(N6:N17)</f>
        <v>1.5624999999999923E-3</v>
      </c>
      <c r="O18" s="14">
        <f>AVERAGE(O6:O17)</f>
        <v>2.289675004980658</v>
      </c>
      <c r="P18" s="7">
        <f>SUM(P6:P17)</f>
        <v>4730353.0117926393</v>
      </c>
      <c r="Q18" s="7">
        <f t="shared" si="1"/>
        <v>-1650926.9882073607</v>
      </c>
      <c r="S18" s="19"/>
    </row>
    <row r="21" spans="1:19">
      <c r="F21" s="31"/>
      <c r="G21" s="31"/>
      <c r="H21" s="31"/>
      <c r="I21" s="31"/>
      <c r="J21" s="24"/>
      <c r="K21" s="24"/>
      <c r="L21" s="24"/>
      <c r="M21" s="24"/>
      <c r="P21" s="17"/>
    </row>
    <row r="22" spans="1:19">
      <c r="G22" s="24"/>
      <c r="H22" s="24"/>
      <c r="I22" s="24"/>
      <c r="J22" s="24"/>
      <c r="K22" s="24"/>
      <c r="L22" s="24"/>
      <c r="M22" s="24"/>
    </row>
    <row r="23" spans="1:19">
      <c r="G23" s="24"/>
      <c r="H23" s="24"/>
      <c r="I23" s="25"/>
      <c r="J23" s="24"/>
      <c r="K23" s="24"/>
      <c r="L23" s="24"/>
      <c r="M23" s="24"/>
    </row>
    <row r="24" spans="1:19">
      <c r="G24" s="24"/>
      <c r="H24" s="24"/>
      <c r="I24" s="24"/>
      <c r="J24" s="24"/>
      <c r="K24" s="24"/>
      <c r="L24" s="24"/>
      <c r="M24" s="24"/>
    </row>
    <row r="25" spans="1:19">
      <c r="G25" s="24"/>
      <c r="H25" s="24"/>
      <c r="I25" s="24"/>
      <c r="J25" s="24"/>
      <c r="K25" s="24"/>
      <c r="L25" s="24"/>
      <c r="M25" s="24"/>
    </row>
    <row r="26" spans="1:19">
      <c r="G26" s="24"/>
      <c r="H26" s="24"/>
      <c r="I26" s="24"/>
      <c r="J26" s="24"/>
      <c r="K26" s="24"/>
      <c r="L26" s="24"/>
      <c r="M26" s="24"/>
    </row>
    <row r="27" spans="1:19">
      <c r="G27" s="24"/>
      <c r="H27" s="24"/>
      <c r="I27" s="24"/>
      <c r="J27" s="24"/>
      <c r="K27" s="24"/>
      <c r="L27" s="24"/>
      <c r="M27" s="24"/>
    </row>
    <row r="28" spans="1:19">
      <c r="G28" s="24"/>
      <c r="H28" s="24"/>
      <c r="I28" s="24"/>
      <c r="J28" s="24"/>
      <c r="K28" s="24"/>
      <c r="L28" s="24"/>
      <c r="M28" s="24"/>
    </row>
    <row r="29" spans="1:19">
      <c r="G29" s="24"/>
      <c r="H29" s="24"/>
      <c r="I29" s="24"/>
      <c r="J29" s="24"/>
      <c r="K29" s="24"/>
      <c r="L29" s="24"/>
      <c r="M29" s="24"/>
    </row>
  </sheetData>
  <mergeCells count="9">
    <mergeCell ref="A1:Q1"/>
    <mergeCell ref="A3:A5"/>
    <mergeCell ref="B3:D3"/>
    <mergeCell ref="E3:P3"/>
    <mergeCell ref="B4:B5"/>
    <mergeCell ref="C4:C5"/>
    <mergeCell ref="D4:D5"/>
    <mergeCell ref="F4:I4"/>
    <mergeCell ref="J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cp:lastPrinted>2019-06-05T06:40:52Z</cp:lastPrinted>
  <dcterms:created xsi:type="dcterms:W3CDTF">2015-07-23T07:53:33Z</dcterms:created>
  <dcterms:modified xsi:type="dcterms:W3CDTF">2019-09-03T05:02:50Z</dcterms:modified>
</cp:coreProperties>
</file>