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.Novoselov\Documents\Тарифы на электроэнергию\Челябинск\2023 год\"/>
    </mc:Choice>
  </mc:AlternateContent>
  <bookViews>
    <workbookView xWindow="0" yWindow="0" windowWidth="28800" windowHeight="12300" tabRatio="950" activeTab="1"/>
  </bookViews>
  <sheets>
    <sheet name="Прил. 2 (приказ 1831-э)" sheetId="3" r:id="rId1"/>
    <sheet name="1.6. (приказ 585)" sheetId="2" r:id="rId2"/>
    <sheet name="Прил. 4 (приказ 1831-э)" sheetId="4" r:id="rId3"/>
    <sheet name="Прил.2 (приказ 1831-э) (филиал)" sheetId="5" r:id="rId4"/>
    <sheet name="1.6. (приказ 585) (филиал)" sheetId="6" r:id="rId5"/>
    <sheet name="Прил.4 (приказ 1831-э) (филиал)" sheetId="7" r:id="rId6"/>
  </sheets>
  <externalReferences>
    <externalReference r:id="rId7"/>
  </externalReferences>
  <definedNames>
    <definedName name="_xlnm.Print_Area" localSheetId="1">'1.6. (приказ 585)'!$A$1:$EY$94</definedName>
    <definedName name="_xlnm.Print_Area" localSheetId="4">'1.6. (приказ 585) (филиал)'!$A$1:$EY$94</definedName>
    <definedName name="_xlnm.Print_Area" localSheetId="0">'Прил. 2 (приказ 1831-э)'!$A$1:$CN$84</definedName>
    <definedName name="_xlnm.Print_Area" localSheetId="3">'Прил.2 (приказ 1831-э) (филиал)'!$A$1:$CN$82</definedName>
    <definedName name="_xlnm.Print_Area" localSheetId="5">'Прил.4 (приказ 1831-э) (филиал)'!$A$1:$DA$39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21" i="2" l="1"/>
  <c r="CH39" i="2" l="1"/>
  <c r="BT42" i="2" l="1"/>
  <c r="BT36" i="2" l="1"/>
  <c r="BT37" i="2"/>
  <c r="BT38" i="2"/>
  <c r="CH23" i="2" l="1"/>
  <c r="DN83" i="6" l="1"/>
  <c r="EB83" i="6" s="1"/>
  <c r="CV83" i="6"/>
  <c r="EI83" i="6" s="1"/>
  <c r="EB82" i="6"/>
  <c r="CV82" i="6"/>
  <c r="EI82" i="6" s="1"/>
  <c r="CO82" i="6"/>
  <c r="EB79" i="6"/>
  <c r="EB78" i="6" s="1"/>
  <c r="DN78" i="6"/>
  <c r="CV78" i="6"/>
  <c r="EI78" i="6" s="1"/>
  <c r="BB78" i="6"/>
  <c r="EI83" i="2"/>
  <c r="EB83" i="2"/>
  <c r="DN83" i="2"/>
  <c r="EI82" i="2"/>
  <c r="EB82" i="2"/>
  <c r="CO82" i="2"/>
  <c r="EB79" i="2"/>
  <c r="CV79" i="2"/>
  <c r="EI79" i="2" s="1"/>
  <c r="DN78" i="2"/>
  <c r="EI78" i="2" s="1"/>
  <c r="CV79" i="6" l="1"/>
  <c r="EI79" i="6" s="1"/>
  <c r="EB78" i="2"/>
  <c r="BY38" i="7"/>
  <c r="BY18" i="7"/>
  <c r="CA59" i="6"/>
  <c r="CA43" i="6" l="1"/>
  <c r="CH39" i="6"/>
  <c r="CA38" i="6"/>
  <c r="CA37" i="6"/>
  <c r="CA36" i="6"/>
  <c r="CA35" i="6"/>
  <c r="CA21" i="6" l="1"/>
  <c r="BT65" i="6"/>
  <c r="BT59" i="6"/>
  <c r="BT60" i="6"/>
  <c r="BB65" i="6"/>
  <c r="BB63" i="6"/>
  <c r="BB62" i="6"/>
  <c r="BB61" i="6"/>
  <c r="BB60" i="6"/>
  <c r="BB59" i="6"/>
  <c r="BT37" i="6"/>
  <c r="BT36" i="6"/>
  <c r="BT34" i="6"/>
  <c r="BW43" i="5" l="1"/>
  <c r="BW62" i="5"/>
  <c r="BV62" i="5"/>
  <c r="BW61" i="5"/>
  <c r="BW60" i="5" l="1"/>
  <c r="BW49" i="5"/>
  <c r="BW46" i="5"/>
  <c r="BW27" i="5"/>
  <c r="BW19" i="5" s="1"/>
  <c r="BW39" i="5"/>
  <c r="BW31" i="5"/>
  <c r="BW29" i="5"/>
  <c r="BW25" i="5"/>
  <c r="BW20" i="5"/>
  <c r="BW24" i="5"/>
  <c r="BW23" i="5"/>
  <c r="BW21" i="5"/>
  <c r="BV60" i="5" l="1"/>
  <c r="BV43" i="5" l="1"/>
  <c r="BV19" i="5"/>
  <c r="BV19" i="3"/>
  <c r="BV20" i="5"/>
  <c r="BV24" i="5"/>
  <c r="BV22" i="5"/>
  <c r="BB55" i="6" l="1"/>
  <c r="BB53" i="6"/>
  <c r="BB48" i="6"/>
  <c r="BB46" i="6"/>
  <c r="BB45" i="6"/>
  <c r="BB44" i="6"/>
  <c r="BB43" i="6"/>
  <c r="BB38" i="6"/>
  <c r="BB37" i="6"/>
  <c r="BB36" i="6"/>
  <c r="BB35" i="6"/>
  <c r="BB34" i="6"/>
  <c r="BB31" i="6"/>
  <c r="BB30" i="6"/>
  <c r="BB29" i="6"/>
  <c r="BB24" i="6"/>
  <c r="BB23" i="6"/>
  <c r="BB22" i="6"/>
  <c r="BB21" i="6"/>
  <c r="BB41" i="6"/>
  <c r="BB40" i="6"/>
  <c r="EB35" i="6"/>
  <c r="EI35" i="6" s="1"/>
  <c r="EB36" i="6"/>
  <c r="EB42" i="6"/>
  <c r="EI42" i="6" s="1"/>
  <c r="EB43" i="6"/>
  <c r="EI43" i="6" s="1"/>
  <c r="EB55" i="6"/>
  <c r="EI55" i="6" s="1"/>
  <c r="EB44" i="6"/>
  <c r="EI44" i="6" s="1"/>
  <c r="EB24" i="6"/>
  <c r="EI24" i="6" s="1"/>
  <c r="EB21" i="6"/>
  <c r="EI21" i="6" s="1"/>
  <c r="EB48" i="6"/>
  <c r="EI48" i="6" s="1"/>
  <c r="EB45" i="6"/>
  <c r="EI45" i="6" s="1"/>
  <c r="EB37" i="6"/>
  <c r="EI37" i="6" s="1"/>
  <c r="CV55" i="6"/>
  <c r="CV51" i="6" s="1"/>
  <c r="CV46" i="6"/>
  <c r="CV39" i="6"/>
  <c r="CV38" i="6"/>
  <c r="CV37" i="6"/>
  <c r="CV36" i="6"/>
  <c r="CV34" i="6"/>
  <c r="CV31" i="6"/>
  <c r="CV50" i="6" s="1"/>
  <c r="CV30" i="6"/>
  <c r="CV25" i="6"/>
  <c r="CV23" i="6"/>
  <c r="CV22" i="6" s="1"/>
  <c r="EI29" i="6"/>
  <c r="EB30" i="6"/>
  <c r="EB34" i="6"/>
  <c r="EB39" i="6"/>
  <c r="EB40" i="6"/>
  <c r="EI40" i="6" s="1"/>
  <c r="EB41" i="6"/>
  <c r="EI41" i="6" s="1"/>
  <c r="EB51" i="6"/>
  <c r="EI53" i="6"/>
  <c r="EI34" i="6" l="1"/>
  <c r="EB25" i="6"/>
  <c r="EI25" i="6" s="1"/>
  <c r="EB46" i="6"/>
  <c r="EI46" i="6" s="1"/>
  <c r="EB50" i="6"/>
  <c r="EI50" i="6" s="1"/>
  <c r="EI36" i="6"/>
  <c r="EB23" i="6"/>
  <c r="EI23" i="6" s="1"/>
  <c r="EB38" i="6"/>
  <c r="EI38" i="6" s="1"/>
  <c r="EI30" i="6"/>
  <c r="EI51" i="6"/>
  <c r="EI39" i="6"/>
  <c r="EB22" i="6"/>
  <c r="EI22" i="6" s="1"/>
  <c r="BY38" i="4"/>
  <c r="BY18" i="4"/>
  <c r="BB62" i="2" l="1"/>
  <c r="CH42" i="2"/>
  <c r="BB38" i="2"/>
  <c r="DN65" i="2" l="1"/>
  <c r="EB65" i="2" s="1"/>
  <c r="CV65" i="2"/>
  <c r="DN62" i="2"/>
  <c r="EB62" i="2" s="1"/>
  <c r="CV62" i="2"/>
  <c r="CV63" i="2" s="1"/>
  <c r="EI63" i="2" s="1"/>
  <c r="CV61" i="2"/>
  <c r="EI61" i="2" s="1"/>
  <c r="DU60" i="2"/>
  <c r="DN60" i="2"/>
  <c r="EB60" i="2" s="1"/>
  <c r="EI60" i="2" s="1"/>
  <c r="EB59" i="2"/>
  <c r="CV59" i="2"/>
  <c r="EI59" i="2" s="1"/>
  <c r="EI65" i="2" l="1"/>
  <c r="EI62" i="2"/>
  <c r="CA59" i="2" l="1"/>
  <c r="CA21" i="2"/>
  <c r="CA22" i="2"/>
  <c r="CA23" i="2"/>
  <c r="CA43" i="2"/>
  <c r="CA37" i="2"/>
  <c r="CA36" i="2"/>
  <c r="CA38" i="2"/>
  <c r="CA35" i="2"/>
  <c r="BT60" i="2"/>
  <c r="BT63" i="2"/>
  <c r="BW22" i="3" l="1"/>
  <c r="BW21" i="3"/>
  <c r="BW24" i="3"/>
  <c r="BW23" i="3"/>
  <c r="BW38" i="3"/>
  <c r="BW62" i="3" l="1"/>
  <c r="BW61" i="3" l="1"/>
  <c r="BW57" i="3"/>
  <c r="BW58" i="3"/>
  <c r="BW47" i="3"/>
  <c r="BW51" i="3"/>
  <c r="BW25" i="3"/>
  <c r="BW35" i="3"/>
  <c r="BW44" i="3"/>
  <c r="BW76" i="3" l="1"/>
  <c r="BV20" i="3"/>
  <c r="BW68" i="3" l="1"/>
  <c r="BT42" i="6" l="1"/>
  <c r="BT48" i="6" l="1"/>
  <c r="BT45" i="6"/>
  <c r="BT44" i="6"/>
  <c r="BT43" i="6"/>
  <c r="BT35" i="6"/>
  <c r="BT23" i="6"/>
  <c r="BT24" i="6"/>
  <c r="CO61" i="6" l="1"/>
  <c r="BB51" i="6"/>
  <c r="BB25" i="6"/>
  <c r="CV65" i="6"/>
  <c r="CV63" i="6" s="1"/>
  <c r="CV61" i="6"/>
  <c r="CV60" i="6"/>
  <c r="CV59" i="6"/>
  <c r="DN59" i="6"/>
  <c r="DN65" i="6"/>
  <c r="DN63" i="6"/>
  <c r="EB63" i="6" s="1"/>
  <c r="EB59" i="6"/>
  <c r="BB50" i="6" l="1"/>
  <c r="EI59" i="6"/>
  <c r="DN62" i="6"/>
  <c r="EB62" i="6" s="1"/>
  <c r="EI62" i="6" s="1"/>
  <c r="EI63" i="6"/>
  <c r="EB65" i="6"/>
  <c r="EI65" i="6" s="1"/>
  <c r="DN60" i="6"/>
  <c r="EB60" i="6" s="1"/>
  <c r="EI60" i="6" s="1"/>
  <c r="BW22" i="5" l="1"/>
  <c r="BW18" i="5" l="1"/>
  <c r="BT21" i="6" s="1"/>
  <c r="CH59" i="6"/>
  <c r="CH48" i="6"/>
  <c r="CO48" i="6" s="1"/>
  <c r="BT46" i="6"/>
  <c r="CH46" i="6" s="1"/>
  <c r="CH44" i="6"/>
  <c r="CO44" i="6" s="1"/>
  <c r="CH43" i="6"/>
  <c r="CO43" i="6" s="1"/>
  <c r="CH42" i="6"/>
  <c r="CO41" i="6"/>
  <c r="CH40" i="6"/>
  <c r="CO40" i="6" s="1"/>
  <c r="CH36" i="6"/>
  <c r="BT38" i="6"/>
  <c r="CO31" i="6"/>
  <c r="BT25" i="6"/>
  <c r="CH25" i="6" s="1"/>
  <c r="BT63" i="6"/>
  <c r="BW82" i="5"/>
  <c r="BW81" i="5"/>
  <c r="BW80" i="5"/>
  <c r="BW79" i="5"/>
  <c r="BU79" i="5"/>
  <c r="BW78" i="5"/>
  <c r="BT78" i="5"/>
  <c r="BU78" i="5" s="1"/>
  <c r="BW77" i="5"/>
  <c r="BU77" i="5"/>
  <c r="BW76" i="5"/>
  <c r="BW75" i="5"/>
  <c r="BT74" i="5"/>
  <c r="BW73" i="5"/>
  <c r="BV73" i="5"/>
  <c r="BV72" i="5"/>
  <c r="BW72" i="5" s="1"/>
  <c r="BU72" i="5"/>
  <c r="BU74" i="5" s="1"/>
  <c r="BV74" i="5" s="1"/>
  <c r="BW74" i="5" s="1"/>
  <c r="BV71" i="5"/>
  <c r="BW71" i="5" s="1"/>
  <c r="BW70" i="5"/>
  <c r="BU70" i="5"/>
  <c r="BW69" i="5"/>
  <c r="BW68" i="5"/>
  <c r="BW67" i="5"/>
  <c r="BU67" i="5"/>
  <c r="BW66" i="5"/>
  <c r="BW65" i="5"/>
  <c r="BU65" i="5"/>
  <c r="BU60" i="5"/>
  <c r="BU62" i="5" s="1"/>
  <c r="BT60" i="5"/>
  <c r="BW59" i="5"/>
  <c r="BV59" i="5"/>
  <c r="BT59" i="5"/>
  <c r="BU52" i="5"/>
  <c r="BU49" i="5"/>
  <c r="BU47" i="5"/>
  <c r="BU43" i="5"/>
  <c r="BT43" i="5"/>
  <c r="BU39" i="5"/>
  <c r="BT39" i="5"/>
  <c r="BT27" i="5" s="1"/>
  <c r="BU38" i="5"/>
  <c r="BU37" i="5"/>
  <c r="BU36" i="5"/>
  <c r="BU35" i="5"/>
  <c r="BU34" i="5"/>
  <c r="BU33" i="5"/>
  <c r="BU32" i="5"/>
  <c r="BU31" i="5"/>
  <c r="BU30" i="5"/>
  <c r="BU29" i="5"/>
  <c r="BU28" i="5"/>
  <c r="BU27" i="5" s="1"/>
  <c r="BU26" i="5"/>
  <c r="BU59" i="5" s="1"/>
  <c r="BU25" i="5"/>
  <c r="BU24" i="5"/>
  <c r="BT24" i="5"/>
  <c r="BU23" i="5"/>
  <c r="BU22" i="5"/>
  <c r="BU20" i="5"/>
  <c r="BU19" i="5" s="1"/>
  <c r="BU18" i="5" s="1"/>
  <c r="BT20" i="5"/>
  <c r="CA50" i="6" l="1"/>
  <c r="CO46" i="6"/>
  <c r="BT22" i="6"/>
  <c r="CH22" i="6" s="1"/>
  <c r="CO22" i="6" s="1"/>
  <c r="CO29" i="6"/>
  <c r="CH45" i="6"/>
  <c r="CO45" i="6" s="1"/>
  <c r="CO55" i="6"/>
  <c r="CH21" i="6"/>
  <c r="CO21" i="6" s="1"/>
  <c r="CO30" i="6"/>
  <c r="CH38" i="6"/>
  <c r="CO38" i="6" s="1"/>
  <c r="CH37" i="6"/>
  <c r="CO37" i="6" s="1"/>
  <c r="CO59" i="6"/>
  <c r="CH24" i="6"/>
  <c r="CO24" i="6" s="1"/>
  <c r="CO34" i="6"/>
  <c r="CO51" i="6"/>
  <c r="BT62" i="6"/>
  <c r="CH62" i="6" s="1"/>
  <c r="CO62" i="6" s="1"/>
  <c r="CH63" i="6"/>
  <c r="CO63" i="6" s="1"/>
  <c r="CO65" i="6"/>
  <c r="CO25" i="6"/>
  <c r="CO36" i="6"/>
  <c r="CH23" i="6"/>
  <c r="CO23" i="6" s="1"/>
  <c r="CH35" i="6"/>
  <c r="CO35" i="6" s="1"/>
  <c r="CH60" i="6"/>
  <c r="BT19" i="5"/>
  <c r="BT18" i="5" s="1"/>
  <c r="BU58" i="5" s="1"/>
  <c r="BT50" i="6" l="1"/>
  <c r="CH50" i="6" s="1"/>
  <c r="CO50" i="6" s="1"/>
  <c r="CO60" i="6"/>
  <c r="BB59" i="2" l="1"/>
  <c r="BB22" i="2"/>
  <c r="BT45" i="2" l="1"/>
  <c r="BT44" i="2"/>
  <c r="BT43" i="2"/>
  <c r="BT35" i="2"/>
  <c r="BT34" i="2"/>
  <c r="BT31" i="2"/>
  <c r="BT24" i="2"/>
  <c r="BT22" i="2" s="1"/>
  <c r="BW50" i="3"/>
  <c r="BT48" i="2" s="1"/>
  <c r="BW63" i="3"/>
  <c r="BW41" i="3" l="1"/>
  <c r="BV63" i="3" l="1"/>
  <c r="BV58" i="3"/>
  <c r="BV50" i="3"/>
  <c r="BW27" i="3"/>
  <c r="BV22" i="3"/>
  <c r="BW83" i="3" l="1"/>
  <c r="BW80" i="3"/>
  <c r="BW73" i="3"/>
  <c r="BW72" i="3"/>
  <c r="BU83" i="3"/>
  <c r="BT80" i="3"/>
  <c r="BU80" i="3" s="1"/>
  <c r="BU75" i="3"/>
  <c r="BU74" i="3"/>
  <c r="BU73" i="3"/>
  <c r="BU72" i="3"/>
  <c r="BU63" i="3"/>
  <c r="BT63" i="3"/>
  <c r="BU61" i="3"/>
  <c r="BU51" i="3"/>
  <c r="BU50" i="3" s="1"/>
  <c r="BT50" i="3"/>
  <c r="BT41" i="3" s="1"/>
  <c r="BU47" i="3"/>
  <c r="BU45" i="3"/>
  <c r="BU44" i="3"/>
  <c r="BU40" i="3"/>
  <c r="BU35" i="3"/>
  <c r="BU34" i="3"/>
  <c r="BU31" i="3"/>
  <c r="BU29" i="3"/>
  <c r="BT27" i="3"/>
  <c r="BT19" i="3" s="1"/>
  <c r="BU26" i="3"/>
  <c r="BU25" i="3"/>
  <c r="BV24" i="3"/>
  <c r="BV60" i="3" s="1"/>
  <c r="BU24" i="3"/>
  <c r="BT24" i="3"/>
  <c r="BT60" i="3" s="1"/>
  <c r="BW60" i="3"/>
  <c r="BU23" i="3"/>
  <c r="BU21" i="3"/>
  <c r="BU60" i="3" s="1"/>
  <c r="BW20" i="3"/>
  <c r="BT20" i="3"/>
  <c r="BT65" i="2"/>
  <c r="BB65" i="2"/>
  <c r="BB63" i="2" s="1"/>
  <c r="BB61" i="2"/>
  <c r="CO61" i="2" s="1"/>
  <c r="CH55" i="2"/>
  <c r="CO53" i="2"/>
  <c r="CH48" i="2"/>
  <c r="CO48" i="2" s="1"/>
  <c r="CO47" i="2"/>
  <c r="CH47" i="2"/>
  <c r="BB46" i="2"/>
  <c r="CH45" i="2"/>
  <c r="CO45" i="2" s="1"/>
  <c r="CH44" i="2"/>
  <c r="CO44" i="2" s="1"/>
  <c r="CH43" i="2"/>
  <c r="CO43" i="2" s="1"/>
  <c r="CO41" i="2"/>
  <c r="CH40" i="2"/>
  <c r="CO40" i="2" s="1"/>
  <c r="CH37" i="2"/>
  <c r="CH36" i="2"/>
  <c r="CO36" i="2" s="1"/>
  <c r="CH35" i="2"/>
  <c r="CO35" i="2" s="1"/>
  <c r="CH34" i="2"/>
  <c r="CO34" i="2" s="1"/>
  <c r="CH31" i="2"/>
  <c r="CO31" i="2" s="1"/>
  <c r="BT30" i="2"/>
  <c r="CH30" i="2" s="1"/>
  <c r="BB30" i="2"/>
  <c r="BT25" i="2"/>
  <c r="CH25" i="2" s="1"/>
  <c r="CO23" i="2"/>
  <c r="CH22" i="2"/>
  <c r="CO22" i="2" s="1"/>
  <c r="CO30" i="2" l="1"/>
  <c r="CO55" i="2"/>
  <c r="CO29" i="2"/>
  <c r="BT18" i="3"/>
  <c r="BU27" i="3"/>
  <c r="BU20" i="3"/>
  <c r="BU19" i="3" s="1"/>
  <c r="BU18" i="3" s="1"/>
  <c r="BU41" i="3"/>
  <c r="BW19" i="3"/>
  <c r="BW18" i="3" s="1"/>
  <c r="BT50" i="2" s="1"/>
  <c r="BT62" i="2"/>
  <c r="CH62" i="2" s="1"/>
  <c r="CO62" i="2" s="1"/>
  <c r="CH65" i="2"/>
  <c r="CO65" i="2" s="1"/>
  <c r="CO63" i="2"/>
  <c r="CO37" i="2"/>
  <c r="CH38" i="2"/>
  <c r="CO38" i="2" s="1"/>
  <c r="CH24" i="2"/>
  <c r="CO24" i="2" s="1"/>
  <c r="BT46" i="2"/>
  <c r="CH46" i="2" s="1"/>
  <c r="CO46" i="2" s="1"/>
  <c r="BB50" i="2"/>
  <c r="BT51" i="2"/>
  <c r="CH51" i="2" s="1"/>
  <c r="CA50" i="2"/>
  <c r="BB25" i="2"/>
  <c r="CO25" i="2" s="1"/>
  <c r="BB51" i="2"/>
  <c r="BT59" i="2" l="1"/>
  <c r="CH59" i="2" s="1"/>
  <c r="CO59" i="2" s="1"/>
  <c r="CH21" i="2"/>
  <c r="CO21" i="2" s="1"/>
  <c r="CH60" i="2"/>
  <c r="CO60" i="2" s="1"/>
  <c r="CO51" i="2"/>
  <c r="CH50" i="2"/>
  <c r="CO50" i="2" s="1"/>
  <c r="BB39" i="6" l="1"/>
  <c r="CO39" i="6" s="1"/>
  <c r="CO39" i="2"/>
  <c r="BB42" i="2"/>
  <c r="CO42" i="2" s="1"/>
  <c r="BB42" i="6" l="1"/>
  <c r="CO42" i="6" s="1"/>
</calcChain>
</file>

<file path=xl/sharedStrings.xml><?xml version="1.0" encoding="utf-8"?>
<sst xmlns="http://schemas.openxmlformats.org/spreadsheetml/2006/main" count="1127" uniqueCount="376">
  <si>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</si>
  <si>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</si>
  <si>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</si>
  <si>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</si>
  <si>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</si>
  <si>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</si>
  <si>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</si>
  <si>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</si>
  <si>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</si>
  <si>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7449045730</t>
  </si>
  <si>
    <t>КПП:</t>
  </si>
  <si>
    <t>744901001</t>
  </si>
  <si>
    <t>Долгосрочный период регулирования:</t>
  </si>
  <si>
    <t>-</t>
  </si>
  <si>
    <t xml:space="preserve"> гг.</t>
  </si>
  <si>
    <t>№ п/п</t>
  </si>
  <si>
    <t>Показатель</t>
  </si>
  <si>
    <t>Ед. изм.</t>
  </si>
  <si>
    <t>2019 год</t>
  </si>
  <si>
    <t>Примечание ***</t>
  </si>
  <si>
    <t>план *</t>
  </si>
  <si>
    <t>факт **</t>
  </si>
  <si>
    <t>I</t>
  </si>
  <si>
    <t>Структура затрат</t>
  </si>
  <si>
    <t>х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</si>
  <si>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</si>
  <si>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</si>
  <si>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</si>
  <si>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</si>
  <si>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</si>
  <si>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</si>
  <si>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</si>
  <si>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</si>
  <si>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</si>
  <si>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</si>
  <si>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</si>
  <si>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</si>
  <si>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</si>
  <si>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</si>
  <si>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</si>
  <si>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</si>
  <si>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</si>
  <si>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Фактический ФОТ - в соответствии со штатным расписанием.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</si>
  <si>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</si>
  <si>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</si>
  <si>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</si>
  <si>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</si>
  <si>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</si>
  <si>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</si>
  <si>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</si>
  <si>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</si>
  <si>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командировочные</t>
  </si>
  <si>
    <t>1.1.3.4</t>
  </si>
  <si>
    <t>в том числе общехозяйственные и общепроизводственные расходы</t>
  </si>
  <si>
    <t>1.1.3.5</t>
  </si>
  <si>
    <t>в том числе медицинские услуги</t>
  </si>
  <si>
    <t>1.1.3.6</t>
  </si>
  <si>
    <t>в том числе услуги по обучению кадров</t>
  </si>
  <si>
    <t>1.1.3.7</t>
  </si>
  <si>
    <t>в том числе энергоресуры</t>
  </si>
  <si>
    <t>1.1.3.8</t>
  </si>
  <si>
    <t>в том числе спецодежда и охрана труда</t>
  </si>
  <si>
    <t>В соответствии с Типовыми нормами бесплатной выдачи специальной одежды, специальной обуви и других средств индивидуальной защиты работникам организаций электроэнергетической промышленности,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загрязнением. (Приложение к приказу Министерства здравоохранения и социального развития РФ от 25 апреля 2011г. №340н).</t>
  </si>
  <si>
    <t>1.1.3.9</t>
  </si>
  <si>
    <t>в том числе обслуживание оргтехники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</si>
  <si>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</si>
  <si>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</si>
  <si>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</si>
  <si>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</si>
  <si>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Расходы на выплаты по коллективному договору покрывались за счёт прибыли от других видов деятельности, т.к. по передаче э/э возник убыток.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</si>
  <si>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</si>
  <si>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</si>
  <si>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</si>
  <si>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</si>
  <si>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</si>
  <si>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</si>
  <si>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</si>
  <si>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</si>
  <si>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Фактическая арендная плата больше утверждённой, т.к. в тарифном решении не учтена аренда недвижимого имущества - здания ГПП-2.</t>
  </si>
  <si>
    <t>1.2.4</t>
  </si>
  <si>
    <t>отчисления на социальные нужды</t>
  </si>
  <si>
    <t>Фактический ФОТ, налоговые платежи - в соответствии со штатным расписанием.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</si>
  <si>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</si>
  <si>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</si>
  <si>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</si>
  <si>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</si>
  <si>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</si>
  <si>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</si>
  <si>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</si>
  <si>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</si>
  <si>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</si>
  <si>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налоги, в т.ч.</t>
  </si>
  <si>
    <t>1.2.9.1</t>
  </si>
  <si>
    <t>налог на имущество</t>
  </si>
  <si>
    <t>1.2.9.2</t>
  </si>
  <si>
    <t>налог на землю</t>
  </si>
  <si>
    <t>1.2.9.3</t>
  </si>
  <si>
    <t>транспортный налог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</si>
  <si>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</si>
  <si>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</si>
  <si>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</si>
  <si>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</si>
  <si>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</si>
  <si>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</si>
  <si>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</si>
  <si>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</si>
  <si>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</si>
  <si>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1.2.12.1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</si>
  <si>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</si>
  <si>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</si>
  <si>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</si>
  <si>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 + пункт 1.1.3.1)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</si>
  <si>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</si>
  <si>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</si>
  <si>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</si>
  <si>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</si>
  <si>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</si>
  <si>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руб./МВт*ч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</si>
  <si>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</si>
  <si>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</si>
  <si>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</si>
  <si>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</si>
  <si>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</si>
  <si>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</si>
  <si>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</si>
  <si>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2.1</t>
  </si>
  <si>
    <t>в том числе трансформаторная мощность подстанций на ВН уровне напряжения</t>
  </si>
  <si>
    <t>3</t>
  </si>
  <si>
    <t>Количество условных единиц по линиям электропередач, всего</t>
  </si>
  <si>
    <t>у.е.</t>
  </si>
  <si>
    <t>3.1</t>
  </si>
  <si>
    <t>в том числе количество условных единиц по линиям электропередач на CH I уровне напряжения</t>
  </si>
  <si>
    <t>3.2</t>
  </si>
  <si>
    <t>в том числе количество условных единиц по линиям электропередач на CH II уровне напряжения</t>
  </si>
  <si>
    <t>3.3</t>
  </si>
  <si>
    <t>в том числе количество условных единиц по линиям электропередач на HH уровне напряжения</t>
  </si>
  <si>
    <t>4</t>
  </si>
  <si>
    <t>Количество условных единиц по подстанциям, всего</t>
  </si>
  <si>
    <t>4.1</t>
  </si>
  <si>
    <t>в том числе количество условных единиц по подстанциям на ВН уровне напряжения</t>
  </si>
  <si>
    <t>4.2</t>
  </si>
  <si>
    <t>в том числе количество условных единиц по подстанциям на CH I уровне напряжения</t>
  </si>
  <si>
    <t>4.3</t>
  </si>
  <si>
    <t>в том числе количество условных единиц по подстанциям на CH II уровне напряжения</t>
  </si>
  <si>
    <t>5</t>
  </si>
  <si>
    <t>Длина линий электропередач, всего</t>
  </si>
  <si>
    <t>км</t>
  </si>
  <si>
    <t>5.1</t>
  </si>
  <si>
    <t>в том числе длина линий электропередач на CH I уровне напряжения</t>
  </si>
  <si>
    <t>5.2</t>
  </si>
  <si>
    <t>в том числе длина линий электропередач на CH II уровне напряжения</t>
  </si>
  <si>
    <t>5.3</t>
  </si>
  <si>
    <t>в том числе длина линий электропередач на HH уровне напряжения</t>
  </si>
  <si>
    <t>6</t>
  </si>
  <si>
    <t>Доля кабельных линий электропередач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</si>
  <si>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</si>
  <si>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</si>
  <si>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</si>
  <si>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</si>
  <si>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</si>
  <si>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</si>
  <si>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</si>
  <si>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t>Примечание:</t>
  </si>
  <si>
    <t>_____*_В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</si>
  <si>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_____**_Информация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</si>
  <si>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_____***_При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</si>
  <si>
    <t>_____****_В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</si>
  <si>
    <t>_____*****_В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</si>
  <si>
    <t>Таблица 1.6</t>
  </si>
  <si>
    <t>Расшифровка расходов субъекта естественных монополий, оказывающего услуги по передаче электроэнергии (мощности) по электрическим сетям, принадлежащим на праве собственности</t>
  </si>
  <si>
    <t>или ином законном основании территориальным сетевым организациям</t>
  </si>
  <si>
    <t>Заполняется:</t>
  </si>
  <si>
    <t>Субъектами естественных монополий, оказывающими услуги по передаче электроэнергии (мощности) по электрическим сетям, принадлежащим на праве собственности</t>
  </si>
  <si>
    <t>Период заполнения:</t>
  </si>
  <si>
    <t>Годовая</t>
  </si>
  <si>
    <t>Требования к заполнению:</t>
  </si>
  <si>
    <t>Заполняется отдельно по каждому субъекту РФ</t>
  </si>
  <si>
    <t>Организация:</t>
  </si>
  <si>
    <t>Идентификационный номер налогоплательщика (ИНН):</t>
  </si>
  <si>
    <t>Местонахождение (адрес):</t>
  </si>
  <si>
    <t>454129, г.Челябинск, ул.Машиностроителей,21</t>
  </si>
  <si>
    <t>Субъект РФ:</t>
  </si>
  <si>
    <t>Челябинская область</t>
  </si>
  <si>
    <t>Отчетный период:</t>
  </si>
  <si>
    <t>Единица измерения</t>
  </si>
  <si>
    <t>Код показа-теля</t>
  </si>
  <si>
    <t>За отчетный период, всего по предприятию</t>
  </si>
  <si>
    <t>из графы 4:
по Субъекту РФ, указанному в заголовке формы</t>
  </si>
  <si>
    <t>из графы 5 по видам деятельности *</t>
  </si>
  <si>
    <t>За аналогичный период пре-дыдущего года, всего по предприятию</t>
  </si>
  <si>
    <t>из графы 10: по Субъекту РФ, указанному в заголовке формы</t>
  </si>
  <si>
    <t>из графы 10 по видам деятельности *</t>
  </si>
  <si>
    <t>Примечания:
принцип разделения показателей по субъектам РФ
и по видам деятельности согласно ОРД предприятия</t>
  </si>
  <si>
    <t>Передача
по расп-редели-тельным сетям</t>
  </si>
  <si>
    <t>Техноло-гическое присоеди-нение</t>
  </si>
  <si>
    <t>Передача
и техно-логичес-кое присоеди-нение</t>
  </si>
  <si>
    <t>Прочие виды деятель-ности</t>
  </si>
  <si>
    <t>8 (сумма
гр. 6 и 7)</t>
  </si>
  <si>
    <t>14 (сумма гр. 12 и 13)</t>
  </si>
  <si>
    <t>Расходы, учитываемые в целях налогообложения прибыли, всего, в том числе (сумма строк 110, 120, 130, 140, 150, 160, 170, 180, 190)</t>
  </si>
  <si>
    <t>100</t>
  </si>
  <si>
    <t>Материальные расходы (сумма строк 111, 112, 113)</t>
  </si>
  <si>
    <t>110</t>
  </si>
  <si>
    <t>Расходы на приобретение сырья и материалов</t>
  </si>
  <si>
    <t>111</t>
  </si>
  <si>
    <t>Расходы на приобретение электрической энергии на компенсацию технологического расхода (потерь) электрической энергии в сетях, в том числе по уровням напряжения:</t>
  </si>
  <si>
    <t>112</t>
  </si>
  <si>
    <t>ВН</t>
  </si>
  <si>
    <t>СН1</t>
  </si>
  <si>
    <t>СН2</t>
  </si>
  <si>
    <t>НН</t>
  </si>
  <si>
    <t>Расходы на приобретение электрической энергии на хозяйственные нужды</t>
  </si>
  <si>
    <t>113</t>
  </si>
  <si>
    <t>Расходы на оплату услуг сторонних организаций (сумма строк 121, 122, 123, 124)</t>
  </si>
  <si>
    <t>120</t>
  </si>
  <si>
    <t>Расходы на страхование</t>
  </si>
  <si>
    <t>121</t>
  </si>
  <si>
    <t>122</t>
  </si>
  <si>
    <t>Оплата услуг по передаче электрической энергии, оказываемых другими сетевыми организациями</t>
  </si>
  <si>
    <t>123</t>
  </si>
  <si>
    <t>Расходы на ремонт основных средств, выполняемые подрядным способом</t>
  </si>
  <si>
    <t>124</t>
  </si>
  <si>
    <t>Расходы на оплату труда</t>
  </si>
  <si>
    <t>130</t>
  </si>
  <si>
    <t>Управленческий персонал</t>
  </si>
  <si>
    <t>Специалисты и технические</t>
  </si>
  <si>
    <t>Основные производственные рабочие</t>
  </si>
  <si>
    <t>Справочно: среднесписочная численность промышленно-производственного персонала организации **</t>
  </si>
  <si>
    <t>чел.</t>
  </si>
  <si>
    <t>Расходы на выплату страховых взносов в Пенсионный фонд Российской Федерации, Фонд социального страхования Российской Федерации, Федеральный фонд обязательного медицинского страхования и территориальные фонды обязательного медицинского страхования</t>
  </si>
  <si>
    <t>140</t>
  </si>
  <si>
    <t>Амортизация основных средств</t>
  </si>
  <si>
    <t>150</t>
  </si>
  <si>
    <t>Аренда и лизинговые платежи (сумма строк 161, 162)</t>
  </si>
  <si>
    <t>160</t>
  </si>
  <si>
    <t>161</t>
  </si>
  <si>
    <t>Лизинговые платежи</t>
  </si>
  <si>
    <t>162</t>
  </si>
  <si>
    <t>Налоги, уменьшающие налогооблагаемую базу по налогу на прибыль</t>
  </si>
  <si>
    <t>170</t>
  </si>
  <si>
    <t>Расходы на выплату процентов по кредитам, уменьшающие налогооблагаемую базу по налогу на прибыль</t>
  </si>
  <si>
    <t>180</t>
  </si>
  <si>
    <t>Прочие расходы</t>
  </si>
  <si>
    <t>190</t>
  </si>
  <si>
    <t>Расходы, не учитываемые в целях налогообложения прибыли, всего, в том числе (сумма строк 210, 220, 230, 240, 250)</t>
  </si>
  <si>
    <t>200</t>
  </si>
  <si>
    <t>Возврат заемных средств на цели инвестпрограммы</t>
  </si>
  <si>
    <t>210</t>
  </si>
  <si>
    <t>Прибыль, направленная на инвестиции</t>
  </si>
  <si>
    <t>220</t>
  </si>
  <si>
    <t>Прибыль, направленная на выплату дивидендов</t>
  </si>
  <si>
    <t>230</t>
  </si>
  <si>
    <t>Расходы социального характера из прибыли</t>
  </si>
  <si>
    <t>240</t>
  </si>
  <si>
    <t>Прочие расходы из прибыли в отчетном периоде</t>
  </si>
  <si>
    <t>250</t>
  </si>
  <si>
    <t>Расходы на уплату налога на прибыль</t>
  </si>
  <si>
    <t>300</t>
  </si>
  <si>
    <t>Справочные показатели:</t>
  </si>
  <si>
    <t>Из строки 100 прямые расходы</t>
  </si>
  <si>
    <t>400</t>
  </si>
  <si>
    <t>Из строки 100 косвенные расходы</t>
  </si>
  <si>
    <t>500</t>
  </si>
  <si>
    <t>Расходы на приобретение, сооружение и изготовление основных средств, а также на достройку, дооборудование, реконструкцию, модернизацию и техническое перевооружение основных средств</t>
  </si>
  <si>
    <t>600</t>
  </si>
  <si>
    <t>Расходы на ремонт основных средств (включая арендованные),
всего, в том числе:</t>
  </si>
  <si>
    <t>700</t>
  </si>
  <si>
    <t>материальные расходы</t>
  </si>
  <si>
    <t>расходы на оплату труда и выплату страховых</t>
  </si>
  <si>
    <t>расходы на ремонт основных средств, выполняемый подрядным способом</t>
  </si>
  <si>
    <t>прочие расходы</t>
  </si>
  <si>
    <t>Расходы на приобретение электрической энергии в целях компенсации коммерческого расхода (потерь) электрической энергии в сетях</t>
  </si>
  <si>
    <t>800</t>
  </si>
  <si>
    <t>Приложение к таблице 1.6</t>
  </si>
  <si>
    <t>Расшифровка дебиторской задолженности, заемных средств и стоимости активов</t>
  </si>
  <si>
    <t>По состоянию на начало отчетного периода,
всего по предприятию</t>
  </si>
  <si>
    <t>По состоянию на конец отчетного периода,
всего по предприятию</t>
  </si>
  <si>
    <t>Дебиторская задолженность</t>
  </si>
  <si>
    <t>900</t>
  </si>
  <si>
    <t>в том числе по расчетам с покупателями и заказчиками</t>
  </si>
  <si>
    <t>Заемные средства, учитываемые в долгосрочных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</si>
  <si>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1000</t>
  </si>
  <si>
    <t>Заемные средства, учитываемые в краткосрочных обязательствах, которые могут быть прямо отнесены на услуги по передаче электроэнергии по распределительным сетям и технологическое присоединение</t>
  </si>
  <si>
    <t>1100</t>
  </si>
  <si>
    <t>Основные средства</t>
  </si>
  <si>
    <t>1200</t>
  </si>
  <si>
    <t>Арендованные основные средства</t>
  </si>
  <si>
    <t>1300</t>
  </si>
  <si>
    <t>Незавершенное строительство</t>
  </si>
  <si>
    <t>1400</t>
  </si>
  <si>
    <t>Руководитель</t>
  </si>
  <si>
    <t>А.К. Аминев</t>
  </si>
  <si>
    <t>(подпись)</t>
  </si>
  <si>
    <t>(Фамилия, имя, отчество)</t>
  </si>
  <si>
    <t>x</t>
  </si>
  <si>
    <t>1.1.3.10</t>
  </si>
  <si>
    <t>прочие услуги сторонних организаций</t>
  </si>
  <si>
    <t>2021</t>
  </si>
  <si>
    <t>2025</t>
  </si>
  <si>
    <t>1.1.3.11</t>
  </si>
  <si>
    <t>Учтены в составе общехозяйственных и общепроизводственных расходов</t>
  </si>
  <si>
    <t>расходы на страхование</t>
  </si>
  <si>
    <t>Страхование автотранспорта (ОСАГО)</t>
  </si>
  <si>
    <t>энергоресурсы</t>
  </si>
  <si>
    <t>По факту отчётного периода у АО "ТМК ЭСК" возник убыток.</t>
  </si>
  <si>
    <t>Учтены в составе неподконтрольных расходов</t>
  </si>
  <si>
    <t>Приложение 4</t>
  </si>
  <si>
    <t>Форма раскрытия информации о движении активов, включающий балансовую</t>
  </si>
  <si>
    <t>стоимость активов на начало года, балансовую стоимость активов на конец года,</t>
  </si>
  <si>
    <t>а также информацию о выбытии активов в течение года, о вводе активов в течение</t>
  </si>
  <si>
    <t>года, в том числе за счет переоценки, модернизации, реконструкции, строительства</t>
  </si>
  <si>
    <t>и приобретения нового оборудования</t>
  </si>
  <si>
    <t>Наименование</t>
  </si>
  <si>
    <t>организации</t>
  </si>
  <si>
    <t>№
п/п</t>
  </si>
  <si>
    <t>Примечание *</t>
  </si>
  <si>
    <t>план</t>
  </si>
  <si>
    <t>факт</t>
  </si>
  <si>
    <t>Остаточная балансовая стоимость активов на начало года долгосрочного периода регулирования</t>
  </si>
  <si>
    <t>Ввод активов (основных средств), всего</t>
  </si>
  <si>
    <t>МВА</t>
  </si>
  <si>
    <t>Увеличение стоимости активов (основных средств) за счет переоценки</t>
  </si>
  <si>
    <t>2.2</t>
  </si>
  <si>
    <t>Ввод активов (основных средств) за год</t>
  </si>
  <si>
    <t>2.2.1</t>
  </si>
  <si>
    <t>в том числе модернизация и реконструкция</t>
  </si>
  <si>
    <t>2.2.2</t>
  </si>
  <si>
    <t>в том числе новое строительство</t>
  </si>
  <si>
    <t>2.2.3</t>
  </si>
  <si>
    <t>Прочее, в том числе приобретение нового оборудования</t>
  </si>
  <si>
    <t>Выбытие активов (основных средств)</t>
  </si>
  <si>
    <t>Остаточная балансовая стоимость активов на конец года долгосрочного периода регулирования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</si>
  <si>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</si>
  <si>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668443001</t>
  </si>
  <si>
    <t>ФОТ в соответствии со штатным расписанием филиала.</t>
  </si>
  <si>
    <t>Фактические расходы по статье учтены в составе ОХР и ОПР.</t>
  </si>
  <si>
    <t>в том числе охрана труда и ТБ</t>
  </si>
  <si>
    <t>в том числе услуги связи</t>
  </si>
  <si>
    <t>в том числе охрана и коммунальное хозяйство</t>
  </si>
  <si>
    <t>1.1.3.12</t>
  </si>
  <si>
    <t>в том числе прочие услуги</t>
  </si>
  <si>
    <t>1.1.6</t>
  </si>
  <si>
    <t>Юридические и информационные услуги</t>
  </si>
  <si>
    <t>Амортизация по выкупленным электросетевым объектам.</t>
  </si>
  <si>
    <t>прочие налоги</t>
  </si>
  <si>
    <t>оплата госпошлин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</si>
  <si>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</si>
  <si>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</si>
  <si>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</si>
  <si>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</si>
  <si>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</si>
  <si>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г. Первоуральск, ул. Торговая, д.1</t>
  </si>
  <si>
    <t>Свердловская область</t>
  </si>
  <si>
    <t>Начальник службы по развитию и реализации услуг</t>
  </si>
  <si>
    <t>Н.А. Новоселов</t>
  </si>
  <si>
    <r>
      <t>_____</t>
    </r>
    <r>
      <rPr>
        <sz val="10.5"/>
        <rFont val="Times New Roman"/>
        <family val="1"/>
        <charset val="204"/>
      </rPr>
      <t>*</t>
    </r>
    <r>
      <rPr>
        <sz val="10.5"/>
        <color indexed="9"/>
        <rFont val="Times New Roman"/>
        <family val="1"/>
        <charset val="204"/>
      </rPr>
      <t>_</t>
    </r>
    <r>
      <rPr>
        <sz val="10.5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</si>
  <si>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расходы на аудиторские и консультационные услуги</t>
  </si>
  <si>
    <t>Транспортные услуги: спецтехника для проведения ремонтных работ хоз.способом, аренда дежурного и аварийного транспорта. Превышение обусловлено отсутствием в тарифном решении расходов на транспортные услуги.</t>
  </si>
  <si>
    <t>Превышение обусловлено отсутствием в тарифном решении на 2021 год общехозяйственных и общепроизводственных расходов.</t>
  </si>
  <si>
    <t>Налог на имущество в соответствии с НК РФ.</t>
  </si>
  <si>
    <t>АО "Энергосетевая компания ЧТПЗ" (АО "ТМК Энергосетевая компания")</t>
  </si>
  <si>
    <t>АО "ТМК Энергосетевая компания"</t>
  </si>
  <si>
    <t>2022 год</t>
  </si>
  <si>
    <t>Спецтранспорт для проведения ремонтных работ не требовался.</t>
  </si>
  <si>
    <t>АО "ТМК ЭСК"</t>
  </si>
  <si>
    <t>2022</t>
  </si>
  <si>
    <t>2026</t>
  </si>
  <si>
    <t>филиал АО "ТМК Энергосетевая компания" в г. Первоуральске</t>
  </si>
  <si>
    <t>Вырубка и вывоз леса из охранной зоны ЛЭП 6 кВ п. Молодёжный</t>
  </si>
  <si>
    <t>Ремонтные работы выполнялись в соответствии актами технического состояния оборудования в необходимом объёме.</t>
  </si>
  <si>
    <t>филиал АО "ТМК ЭСК" в г. Первоуральске</t>
  </si>
  <si>
    <t>_____*_Полное наименование видов деятельности:</t>
  </si>
  <si>
    <t>_______гр. 6, 12 - оказание услуг по передаче электрической энергии (мощности) по единой национальной (общероссийской) электрической сети;</t>
  </si>
  <si>
    <t>_______гр. 7, 13 - оказание услуг по технологическому присоединению к электрическим сетям.</t>
  </si>
  <si>
    <t>____**_В целях настоящей таблицы под промышленно-производственным персоналом понимается персонал, расходы на оплату труда которого учитываются по счету 20 "Основное производство".</t>
  </si>
  <si>
    <t>филиал АО "ТМК Энергосетевая компания" в г.Первоуральске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</si>
</sst>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,##0.0"/>
    <numFmt numFmtId="166" formatCode="#,##0.0000"/>
    <numFmt numFmtId="167" formatCode="#,##0.000"/>
    <numFmt numFmtId="168" formatCode="0.000"/>
    <numFmt numFmtId="169" formatCode="0.0%"/>
  </numFmts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.5"/>
      <name val="Times New Roman"/>
      <family val="1"/>
      <charset val="204"/>
    </font>
    <font>
      <b/>
      <sz val="6"/>
      <name val="Times New Roman"/>
      <family val="1"/>
      <charset val="204"/>
    </font>
    <font>
      <sz val="9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name val="Times New Roman"/>
      <family val="1"/>
      <charset val="204"/>
    </font>
    <font>
      <sz val="6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b/>
      <sz val="10.5"/>
      <name val="Times New Roman"/>
      <family val="1"/>
      <charset val="204"/>
    </font>
    <font>
      <sz val="10"/>
      <name val="Arial Cyr"/>
      <charset val="204"/>
    </font>
    <font>
      <sz val="10"/>
      <color indexed="9"/>
      <name val="Times New Roman"/>
      <family val="1"/>
      <charset val="204"/>
    </font>
    <font>
      <sz val="10.5"/>
      <color indexed="9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3" fillId="0" borderId="0" applyFont="0" applyFill="0" applyBorder="0" applyAlignment="0" applyProtection="0"/>
    <xf numFmtId="0" fontId="13" fillId="0" borderId="0"/>
    <xf numFmtId="0" fontId="16" fillId="0" borderId="0"/>
  </cellStyleXfs>
  <cellXfs count="31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5" fillId="0" borderId="0" xfId="0" applyFont="1" applyFill="1"/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164" fontId="5" fillId="0" borderId="0" xfId="0" applyNumberFormat="1" applyFont="1" applyFill="1"/>
    <xf numFmtId="165" fontId="5" fillId="0" borderId="6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4" fontId="5" fillId="0" borderId="0" xfId="0" applyNumberFormat="1" applyFont="1" applyFill="1"/>
    <xf numFmtId="2" fontId="5" fillId="0" borderId="0" xfId="0" applyNumberFormat="1" applyFont="1" applyFill="1"/>
    <xf numFmtId="167" fontId="5" fillId="0" borderId="6" xfId="0" applyNumberFormat="1" applyFont="1" applyFill="1" applyBorder="1" applyAlignment="1">
      <alignment horizontal="center" vertical="center"/>
    </xf>
    <xf numFmtId="166" fontId="5" fillId="0" borderId="6" xfId="0" applyNumberFormat="1" applyFont="1" applyFill="1" applyBorder="1" applyAlignment="1">
      <alignment horizontal="center" vertical="center"/>
    </xf>
    <xf numFmtId="9" fontId="5" fillId="0" borderId="6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>
      <alignment horizontal="left"/>
    </xf>
    <xf numFmtId="49" fontId="10" fillId="0" borderId="0" xfId="0" applyNumberFormat="1" applyFont="1" applyFill="1" applyBorder="1" applyAlignment="1">
      <alignment horizontal="left" wrapText="1"/>
    </xf>
    <xf numFmtId="49" fontId="9" fillId="0" borderId="0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10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165" fontId="5" fillId="0" borderId="0" xfId="0" applyNumberFormat="1" applyFont="1" applyFill="1"/>
    <xf numFmtId="4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left" vertical="center" wrapText="1"/>
    </xf>
    <xf numFmtId="165" fontId="12" fillId="0" borderId="6" xfId="0" applyNumberFormat="1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6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6" xfId="0" applyFont="1" applyBorder="1" applyAlignment="1">
      <alignment horizontal="center" vertical="center"/>
    </xf>
    <xf numFmtId="4" fontId="5" fillId="0" borderId="0" xfId="0" applyNumberFormat="1" applyFont="1"/>
    <xf numFmtId="0" fontId="5" fillId="0" borderId="9" xfId="0" applyFont="1" applyBorder="1" applyAlignment="1">
      <alignment horizontal="left" vertical="center" wrapText="1"/>
    </xf>
    <xf numFmtId="2" fontId="5" fillId="0" borderId="0" xfId="0" applyNumberFormat="1" applyFont="1"/>
    <xf numFmtId="164" fontId="5" fillId="0" borderId="6" xfId="0" applyNumberFormat="1" applyFont="1" applyFill="1" applyBorder="1" applyAlignment="1">
      <alignment horizontal="center" vertical="center"/>
    </xf>
    <xf numFmtId="4" fontId="5" fillId="0" borderId="12" xfId="0" applyNumberFormat="1" applyFont="1" applyFill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164" fontId="11" fillId="0" borderId="6" xfId="0" applyNumberFormat="1" applyFont="1" applyFill="1" applyBorder="1" applyAlignment="1">
      <alignment horizontal="center" vertical="center"/>
    </xf>
    <xf numFmtId="4" fontId="11" fillId="0" borderId="6" xfId="0" applyNumberFormat="1" applyFont="1" applyFill="1" applyBorder="1" applyAlignment="1">
      <alignment horizontal="center" vertical="center"/>
    </xf>
    <xf numFmtId="164" fontId="5" fillId="0" borderId="0" xfId="0" applyNumberFormat="1" applyFont="1"/>
    <xf numFmtId="2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center" vertical="center"/>
    </xf>
    <xf numFmtId="168" fontId="5" fillId="0" borderId="6" xfId="0" applyNumberFormat="1" applyFont="1" applyBorder="1" applyAlignment="1">
      <alignment horizontal="center" vertical="center"/>
    </xf>
    <xf numFmtId="168" fontId="5" fillId="0" borderId="6" xfId="0" applyNumberFormat="1" applyFont="1" applyFill="1" applyBorder="1" applyAlignment="1">
      <alignment horizontal="center" vertical="center"/>
    </xf>
    <xf numFmtId="9" fontId="5" fillId="0" borderId="6" xfId="0" applyNumberFormat="1" applyFont="1" applyBorder="1" applyAlignment="1">
      <alignment horizontal="center" vertical="center"/>
    </xf>
    <xf numFmtId="169" fontId="5" fillId="0" borderId="6" xfId="0" applyNumberFormat="1" applyFont="1" applyFill="1" applyBorder="1" applyAlignment="1">
      <alignment horizontal="center" vertical="center"/>
    </xf>
    <xf numFmtId="169" fontId="5" fillId="0" borderId="6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164" fontId="12" fillId="0" borderId="6" xfId="0" applyNumberFormat="1" applyFont="1" applyFill="1" applyBorder="1" applyAlignment="1">
      <alignment horizontal="center" vertical="center"/>
    </xf>
    <xf numFmtId="4" fontId="12" fillId="0" borderId="12" xfId="0" applyNumberFormat="1" applyFont="1" applyFill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0" fontId="2" fillId="0" borderId="1" xfId="0" applyFont="1" applyFill="1" applyBorder="1" applyAlignment="1"/>
    <xf numFmtId="3" fontId="5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12" fillId="0" borderId="6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left" vertical="center" wrapText="1"/>
    </xf>
    <xf numFmtId="164" fontId="5" fillId="0" borderId="6" xfId="0" applyNumberFormat="1" applyFont="1" applyFill="1" applyBorder="1" applyAlignment="1">
      <alignment horizontal="left" vertical="center" wrapText="1"/>
    </xf>
    <xf numFmtId="164" fontId="5" fillId="0" borderId="2" xfId="0" applyNumberFormat="1" applyFont="1" applyFill="1" applyBorder="1" applyAlignment="1">
      <alignment horizontal="left" vertical="center" wrapText="1"/>
    </xf>
    <xf numFmtId="164" fontId="5" fillId="0" borderId="9" xfId="0" applyNumberFormat="1" applyFont="1" applyFill="1" applyBorder="1" applyAlignment="1">
      <alignment horizontal="left" vertical="center" wrapText="1"/>
    </xf>
    <xf numFmtId="166" fontId="5" fillId="0" borderId="6" xfId="0" applyNumberFormat="1" applyFont="1" applyFill="1" applyBorder="1" applyAlignment="1">
      <alignment horizontal="left" vertical="center" wrapText="1"/>
    </xf>
    <xf numFmtId="166" fontId="5" fillId="0" borderId="2" xfId="0" applyNumberFormat="1" applyFont="1" applyFill="1" applyBorder="1" applyAlignment="1">
      <alignment horizontal="left" vertical="center" wrapText="1"/>
    </xf>
    <xf numFmtId="166" fontId="5" fillId="0" borderId="9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justify" wrapText="1"/>
    </xf>
    <xf numFmtId="49" fontId="10" fillId="0" borderId="1" xfId="0" applyNumberFormat="1" applyFont="1" applyFill="1" applyBorder="1" applyAlignment="1">
      <alignment wrapText="1"/>
    </xf>
    <xf numFmtId="49" fontId="10" fillId="0" borderId="2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left" wrapText="1"/>
    </xf>
    <xf numFmtId="0" fontId="10" fillId="0" borderId="2" xfId="0" applyNumberFormat="1" applyFont="1" applyFill="1" applyBorder="1" applyAlignment="1">
      <alignment horizontal="left" wrapText="1"/>
    </xf>
    <xf numFmtId="0" fontId="10" fillId="0" borderId="9" xfId="0" applyNumberFormat="1" applyFont="1" applyFill="1" applyBorder="1" applyAlignment="1">
      <alignment horizontal="left" wrapText="1"/>
    </xf>
    <xf numFmtId="0" fontId="10" fillId="0" borderId="6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9" xfId="0" applyNumberFormat="1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/>
    </xf>
    <xf numFmtId="4" fontId="10" fillId="0" borderId="6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horizontal="center" vertical="center"/>
    </xf>
    <xf numFmtId="4" fontId="10" fillId="0" borderId="9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left" wrapText="1" indent="1"/>
    </xf>
    <xf numFmtId="0" fontId="10" fillId="0" borderId="2" xfId="0" applyNumberFormat="1" applyFont="1" applyFill="1" applyBorder="1" applyAlignment="1">
      <alignment horizontal="left" wrapText="1" indent="1"/>
    </xf>
    <xf numFmtId="0" fontId="10" fillId="0" borderId="9" xfId="0" applyNumberFormat="1" applyFont="1" applyFill="1" applyBorder="1" applyAlignment="1">
      <alignment horizontal="left" wrapText="1" indent="1"/>
    </xf>
    <xf numFmtId="0" fontId="10" fillId="0" borderId="6" xfId="0" applyNumberFormat="1" applyFont="1" applyFill="1" applyBorder="1" applyAlignment="1">
      <alignment horizontal="left" wrapText="1" indent="2"/>
    </xf>
    <xf numFmtId="0" fontId="10" fillId="0" borderId="2" xfId="0" applyNumberFormat="1" applyFont="1" applyFill="1" applyBorder="1" applyAlignment="1">
      <alignment horizontal="left" wrapText="1" indent="2"/>
    </xf>
    <xf numFmtId="0" fontId="10" fillId="0" borderId="9" xfId="0" applyNumberFormat="1" applyFont="1" applyFill="1" applyBorder="1" applyAlignment="1">
      <alignment horizontal="left" wrapText="1" indent="2"/>
    </xf>
    <xf numFmtId="0" fontId="10" fillId="0" borderId="6" xfId="0" applyNumberFormat="1" applyFont="1" applyFill="1" applyBorder="1" applyAlignment="1">
      <alignment horizontal="left" wrapText="1" indent="4"/>
    </xf>
    <xf numFmtId="0" fontId="10" fillId="0" borderId="2" xfId="0" applyNumberFormat="1" applyFont="1" applyFill="1" applyBorder="1" applyAlignment="1">
      <alignment horizontal="left" wrapText="1" indent="4"/>
    </xf>
    <xf numFmtId="0" fontId="10" fillId="0" borderId="9" xfId="0" applyNumberFormat="1" applyFont="1" applyFill="1" applyBorder="1" applyAlignment="1">
      <alignment horizontal="left" wrapText="1" indent="4"/>
    </xf>
    <xf numFmtId="166" fontId="10" fillId="0" borderId="6" xfId="0" applyNumberFormat="1" applyFont="1" applyFill="1" applyBorder="1" applyAlignment="1">
      <alignment horizontal="center" vertical="center"/>
    </xf>
    <xf numFmtId="166" fontId="10" fillId="0" borderId="2" xfId="0" applyNumberFormat="1" applyFont="1" applyFill="1" applyBorder="1" applyAlignment="1">
      <alignment horizontal="center" vertical="center"/>
    </xf>
    <xf numFmtId="166" fontId="10" fillId="0" borderId="9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left" wrapText="1" indent="3"/>
    </xf>
    <xf numFmtId="0" fontId="10" fillId="0" borderId="2" xfId="0" applyNumberFormat="1" applyFont="1" applyFill="1" applyBorder="1" applyAlignment="1">
      <alignment horizontal="left" wrapText="1" indent="3"/>
    </xf>
    <xf numFmtId="0" fontId="10" fillId="0" borderId="9" xfId="0" applyNumberFormat="1" applyFont="1" applyFill="1" applyBorder="1" applyAlignment="1">
      <alignment horizontal="left" wrapText="1" indent="3"/>
    </xf>
    <xf numFmtId="0" fontId="6" fillId="0" borderId="6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9" xfId="0" applyNumberFormat="1" applyFont="1" applyFill="1" applyBorder="1" applyAlignment="1">
      <alignment horizontal="left" vertical="center"/>
    </xf>
    <xf numFmtId="2" fontId="10" fillId="0" borderId="6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9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/>
    </xf>
    <xf numFmtId="2" fontId="10" fillId="0" borderId="9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top"/>
    </xf>
    <xf numFmtId="0" fontId="6" fillId="0" borderId="9" xfId="0" applyNumberFormat="1" applyFont="1" applyFill="1" applyBorder="1" applyAlignment="1">
      <alignment horizontal="center" vertical="top"/>
    </xf>
    <xf numFmtId="0" fontId="6" fillId="0" borderId="6" xfId="0" applyNumberFormat="1" applyFont="1" applyFill="1" applyBorder="1" applyAlignment="1">
      <alignment horizontal="center" vertical="top" wrapText="1"/>
    </xf>
    <xf numFmtId="0" fontId="6" fillId="0" borderId="2" xfId="0" applyNumberFormat="1" applyFont="1" applyFill="1" applyBorder="1" applyAlignment="1">
      <alignment horizontal="center" vertical="top" wrapText="1"/>
    </xf>
    <xf numFmtId="0" fontId="6" fillId="0" borderId="9" xfId="0" applyNumberFormat="1" applyFont="1" applyFill="1" applyBorder="1" applyAlignment="1">
      <alignment horizontal="center" vertical="top" wrapText="1"/>
    </xf>
    <xf numFmtId="1" fontId="10" fillId="0" borderId="6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1" fontId="10" fillId="0" borderId="9" xfId="0" applyNumberFormat="1" applyFont="1" applyFill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 vertical="top"/>
    </xf>
    <xf numFmtId="0" fontId="14" fillId="0" borderId="0" xfId="0" applyFont="1" applyAlignment="1">
      <alignment horizontal="justify" wrapText="1"/>
    </xf>
    <xf numFmtId="0" fontId="5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165" fontId="5" fillId="0" borderId="6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top"/>
    </xf>
    <xf numFmtId="165" fontId="5" fillId="0" borderId="9" xfId="0" applyNumberFormat="1" applyFont="1" applyFill="1" applyBorder="1" applyAlignment="1">
      <alignment horizontal="center" vertical="top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165" fontId="5" fillId="0" borderId="9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49" fontId="5" fillId="0" borderId="9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left" vertical="top" wrapText="1"/>
    </xf>
    <xf numFmtId="165" fontId="5" fillId="0" borderId="9" xfId="0" applyNumberFormat="1" applyFont="1" applyFill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top"/>
    </xf>
    <xf numFmtId="49" fontId="5" fillId="0" borderId="3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49" fontId="5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left" vertical="center" wrapText="1"/>
    </xf>
    <xf numFmtId="49" fontId="12" fillId="0" borderId="6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9" fontId="10" fillId="0" borderId="2" xfId="0" applyNumberFormat="1" applyFont="1" applyFill="1" applyBorder="1" applyAlignment="1">
      <alignment horizontal="left" wrapText="1"/>
    </xf>
    <xf numFmtId="49" fontId="10" fillId="0" borderId="1" xfId="0" applyNumberFormat="1" applyFont="1" applyFill="1" applyBorder="1" applyAlignment="1">
      <alignment horizontal="left" wrapText="1"/>
    </xf>
    <xf numFmtId="0" fontId="15" fillId="0" borderId="0" xfId="0" applyFont="1" applyAlignment="1">
      <alignment horizontal="justify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165" fontId="5" fillId="0" borderId="1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5" fillId="0" borderId="11" xfId="0" applyNumberFormat="1" applyFont="1" applyFill="1" applyBorder="1" applyAlignment="1">
      <alignment horizontal="center" vertical="center" wrapText="1"/>
    </xf>
    <xf numFmtId="165" fontId="5" fillId="0" borderId="7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5" fillId="0" borderId="9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/>
    </xf>
    <xf numFmtId="49" fontId="5" fillId="0" borderId="2" xfId="0" applyNumberFormat="1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</cellXfs>
  <cellStyles count="4">
    <cellStyle name="Обычный" xfId="0" builtinId="0"/>
    <cellStyle name="Обычный 2 13" xfId="3"/>
    <cellStyle name="Обычный 3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ita.Novoselov/AppData/Local/Microsoft/Windows/INetCache/Content.Outlook/T2HHSOCQ/&#1057;&#1090;&#1088;&#1091;&#1082;&#1090;&#1091;&#1088;&#1072;%20&#1080;%20&#1086;&#1073;&#1098;&#1105;&#1084;%20&#1079;&#1072;&#1090;&#1088;&#1072;&#1090;%20+%20&#1088;&#1072;&#1079;&#1076;&#1077;&#1083;&#1100;&#1085;&#1099;&#1081;%20&#1091;&#1095;&#1105;&#1090;%20&#1079;&#1072;%202021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 2 (приказ 1831-э)"/>
      <sheetName val="1.6. (приказ 585)"/>
      <sheetName val="Прил. 4 (приказ 1831-э)"/>
      <sheetName val="Прил.2 (приказ 1831-э) (филиал)"/>
      <sheetName val="1.6. (приказ 585) (филиал)"/>
      <sheetName val="Прил.4 (приказ 1831-э) (филиал)"/>
      <sheetName val="выгрузка"/>
    </sheetNames>
    <sheetDataSet>
      <sheetData sheetId="0"/>
      <sheetData sheetId="1">
        <row r="78">
          <cell r="BB78">
            <v>195214</v>
          </cell>
          <cell r="BC78"/>
          <cell r="BD78"/>
          <cell r="BE78"/>
          <cell r="BF78"/>
          <cell r="BG78"/>
          <cell r="BH78"/>
          <cell r="BI78"/>
          <cell r="BJ78"/>
          <cell r="CV78">
            <v>253657</v>
          </cell>
          <cell r="CW78"/>
          <cell r="CX78"/>
          <cell r="CY78"/>
          <cell r="CZ78"/>
          <cell r="DA78"/>
          <cell r="DB78"/>
          <cell r="DC78"/>
          <cell r="DD78"/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I91"/>
  <sheetViews>
    <sheetView view="pageBreakPreview" zoomScaleNormal="100" workbookViewId="0">
      <selection activeCell="BW27" sqref="BW27"/>
    </sheetView>
  </sheetViews>
  <sheetFormatPr defaultColWidth="0.85546875" defaultRowHeight="15" customHeight="1" x14ac:dyDescent="0.25"/>
  <cols>
    <col min="1" max="58" width="0.85546875" style="3"/>
    <col min="59" max="59" width="3.28515625" style="3" customWidth="1"/>
    <col min="60" max="70" width="0.85546875" style="3"/>
    <col min="71" max="71" width="2.28515625" style="3" customWidth="1"/>
    <col min="72" max="72" width="10.5703125" style="3" hidden="1" customWidth="1"/>
    <col min="73" max="73" width="12.5703125" style="3" hidden="1" customWidth="1"/>
    <col min="74" max="75" width="12.5703125" style="3" customWidth="1"/>
    <col min="76" max="91" width="0.85546875" style="3"/>
    <col min="92" max="92" width="43.5703125" style="3" customWidth="1"/>
    <col min="93" max="112" width="0.85546875" style="3"/>
    <col min="113" max="113" width="12.7109375" style="3" bestFit="1" customWidth="1"/>
    <col min="114" max="16384" width="0.85546875" style="3"/>
  </cols>
  <sheetData>
    <row r="1" spans="1:92" s="1" customFormat="1" ht="12" customHeight="1" x14ac:dyDescent="0.2">
      <c r="CN1" s="2" t="s">
        <v>0</v>
      </c>
    </row>
    <row r="2" spans="1:92" s="1" customFormat="1" ht="12" customHeight="1" x14ac:dyDescent="0.2">
      <c r="CN2" s="2" t="s">
        <v>1</v>
      </c>
    </row>
    <row r="3" spans="1:92" s="1" customFormat="1" ht="12" customHeight="1" x14ac:dyDescent="0.2">
      <c r="CN3" s="2" t="s">
        <v>2</v>
      </c>
    </row>
    <row r="4" spans="1:92" ht="21" customHeight="1" x14ac:dyDescent="0.25"/>
    <row r="5" spans="1:92" s="4" customFormat="1" ht="14.25" customHeight="1" x14ac:dyDescent="0.25">
      <c r="A5" s="85" t="s">
        <v>3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</row>
    <row r="6" spans="1:92" s="4" customFormat="1" ht="14.25" customHeight="1" x14ac:dyDescent="0.25">
      <c r="A6" s="85" t="s">
        <v>4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</row>
    <row r="7" spans="1:92" s="4" customFormat="1" ht="14.25" customHeight="1" x14ac:dyDescent="0.25">
      <c r="A7" s="85" t="s">
        <v>5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</row>
    <row r="8" spans="1:92" s="4" customFormat="1" ht="14.25" customHeight="1" x14ac:dyDescent="0.25">
      <c r="A8" s="85" t="s">
        <v>6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</row>
    <row r="9" spans="1:92" ht="21" customHeight="1" x14ac:dyDescent="0.25"/>
    <row r="10" spans="1:92" x14ac:dyDescent="0.25">
      <c r="C10" s="5" t="s">
        <v>7</v>
      </c>
      <c r="D10" s="5"/>
      <c r="AG10" s="78" t="s">
        <v>361</v>
      </c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30"/>
      <c r="BW10" s="30"/>
    </row>
    <row r="11" spans="1:92" x14ac:dyDescent="0.25">
      <c r="C11" s="5" t="s">
        <v>8</v>
      </c>
      <c r="D11" s="5"/>
      <c r="J11" s="86" t="s">
        <v>9</v>
      </c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  <c r="BB11" s="86"/>
      <c r="BC11" s="86"/>
      <c r="BD11" s="86"/>
      <c r="BE11" s="86"/>
      <c r="BF11" s="86"/>
      <c r="BG11" s="86"/>
      <c r="BH11" s="86"/>
      <c r="BI11" s="86"/>
      <c r="BJ11" s="86"/>
      <c r="BK11" s="86"/>
      <c r="BL11" s="86"/>
      <c r="BM11" s="86"/>
      <c r="BN11" s="86"/>
    </row>
    <row r="12" spans="1:92" x14ac:dyDescent="0.25">
      <c r="C12" s="5" t="s">
        <v>10</v>
      </c>
      <c r="D12" s="5"/>
      <c r="J12" s="112" t="s">
        <v>11</v>
      </c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</row>
    <row r="13" spans="1:92" x14ac:dyDescent="0.25">
      <c r="C13" s="5" t="s">
        <v>12</v>
      </c>
      <c r="D13" s="5"/>
      <c r="AQ13" s="113" t="s">
        <v>297</v>
      </c>
      <c r="AR13" s="113"/>
      <c r="AS13" s="113"/>
      <c r="AT13" s="113"/>
      <c r="AU13" s="113"/>
      <c r="AV13" s="113"/>
      <c r="AW13" s="113"/>
      <c r="AX13" s="113"/>
      <c r="AY13" s="114" t="s">
        <v>13</v>
      </c>
      <c r="AZ13" s="114"/>
      <c r="BA13" s="113" t="s">
        <v>298</v>
      </c>
      <c r="BB13" s="113"/>
      <c r="BC13" s="113"/>
      <c r="BD13" s="113"/>
      <c r="BE13" s="113"/>
      <c r="BF13" s="113"/>
      <c r="BG13" s="113"/>
      <c r="BH13" s="113"/>
      <c r="BI13" s="3" t="s">
        <v>14</v>
      </c>
    </row>
    <row r="15" spans="1:92" s="6" customFormat="1" ht="18" customHeight="1" x14ac:dyDescent="0.2">
      <c r="A15" s="98" t="s">
        <v>15</v>
      </c>
      <c r="B15" s="99"/>
      <c r="C15" s="99"/>
      <c r="D15" s="99"/>
      <c r="E15" s="99"/>
      <c r="F15" s="99"/>
      <c r="G15" s="99"/>
      <c r="H15" s="99"/>
      <c r="I15" s="100"/>
      <c r="J15" s="115" t="s">
        <v>16</v>
      </c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7"/>
      <c r="BI15" s="98" t="s">
        <v>17</v>
      </c>
      <c r="BJ15" s="99"/>
      <c r="BK15" s="99"/>
      <c r="BL15" s="99"/>
      <c r="BM15" s="99"/>
      <c r="BN15" s="99"/>
      <c r="BO15" s="99"/>
      <c r="BP15" s="99"/>
      <c r="BQ15" s="99"/>
      <c r="BR15" s="99"/>
      <c r="BS15" s="100"/>
      <c r="BT15" s="96" t="s">
        <v>18</v>
      </c>
      <c r="BU15" s="97"/>
      <c r="BV15" s="96" t="s">
        <v>362</v>
      </c>
      <c r="BW15" s="97"/>
      <c r="BX15" s="98" t="s">
        <v>19</v>
      </c>
      <c r="BY15" s="99"/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100"/>
    </row>
    <row r="16" spans="1:92" s="6" customFormat="1" ht="18" customHeight="1" x14ac:dyDescent="0.2">
      <c r="A16" s="101"/>
      <c r="B16" s="102"/>
      <c r="C16" s="102"/>
      <c r="D16" s="102"/>
      <c r="E16" s="102"/>
      <c r="F16" s="102"/>
      <c r="G16" s="102"/>
      <c r="H16" s="102"/>
      <c r="I16" s="103"/>
      <c r="J16" s="118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20"/>
      <c r="BI16" s="101"/>
      <c r="BJ16" s="102"/>
      <c r="BK16" s="102"/>
      <c r="BL16" s="102"/>
      <c r="BM16" s="102"/>
      <c r="BN16" s="102"/>
      <c r="BO16" s="102"/>
      <c r="BP16" s="102"/>
      <c r="BQ16" s="102"/>
      <c r="BR16" s="102"/>
      <c r="BS16" s="103"/>
      <c r="BT16" s="7" t="s">
        <v>20</v>
      </c>
      <c r="BU16" s="7" t="s">
        <v>21</v>
      </c>
      <c r="BV16" s="7" t="s">
        <v>20</v>
      </c>
      <c r="BW16" s="80" t="s">
        <v>21</v>
      </c>
      <c r="BX16" s="101"/>
      <c r="BY16" s="102"/>
      <c r="BZ16" s="102"/>
      <c r="CA16" s="102"/>
      <c r="CB16" s="102"/>
      <c r="CC16" s="102"/>
      <c r="CD16" s="102"/>
      <c r="CE16" s="102"/>
      <c r="CF16" s="102"/>
      <c r="CG16" s="102"/>
      <c r="CH16" s="102"/>
      <c r="CI16" s="102"/>
      <c r="CJ16" s="102"/>
      <c r="CK16" s="102"/>
      <c r="CL16" s="102"/>
      <c r="CM16" s="102"/>
      <c r="CN16" s="103"/>
    </row>
    <row r="17" spans="1:113" s="6" customFormat="1" ht="20.100000000000001" customHeight="1" x14ac:dyDescent="0.2">
      <c r="A17" s="104" t="s">
        <v>22</v>
      </c>
      <c r="B17" s="105"/>
      <c r="C17" s="105"/>
      <c r="D17" s="105"/>
      <c r="E17" s="105"/>
      <c r="F17" s="105"/>
      <c r="G17" s="105"/>
      <c r="H17" s="105"/>
      <c r="I17" s="106"/>
      <c r="J17" s="7"/>
      <c r="K17" s="107" t="s">
        <v>23</v>
      </c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8"/>
      <c r="BI17" s="96" t="s">
        <v>24</v>
      </c>
      <c r="BJ17" s="97"/>
      <c r="BK17" s="97"/>
      <c r="BL17" s="97"/>
      <c r="BM17" s="97"/>
      <c r="BN17" s="97"/>
      <c r="BO17" s="97"/>
      <c r="BP17" s="97"/>
      <c r="BQ17" s="97"/>
      <c r="BR17" s="97"/>
      <c r="BS17" s="108"/>
      <c r="BT17" s="7" t="s">
        <v>24</v>
      </c>
      <c r="BU17" s="7" t="s">
        <v>24</v>
      </c>
      <c r="BV17" s="7" t="s">
        <v>24</v>
      </c>
      <c r="BW17" s="80" t="s">
        <v>24</v>
      </c>
      <c r="BX17" s="109" t="s">
        <v>24</v>
      </c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1"/>
      <c r="DI17" s="9"/>
    </row>
    <row r="18" spans="1:113" s="6" customFormat="1" ht="20.100000000000001" customHeight="1" x14ac:dyDescent="0.2">
      <c r="A18" s="121" t="s">
        <v>25</v>
      </c>
      <c r="B18" s="122"/>
      <c r="C18" s="122"/>
      <c r="D18" s="122"/>
      <c r="E18" s="122"/>
      <c r="F18" s="122"/>
      <c r="G18" s="122"/>
      <c r="H18" s="122"/>
      <c r="I18" s="123"/>
      <c r="J18" s="34"/>
      <c r="K18" s="126" t="s">
        <v>26</v>
      </c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35"/>
      <c r="BI18" s="127" t="s">
        <v>27</v>
      </c>
      <c r="BJ18" s="128"/>
      <c r="BK18" s="128"/>
      <c r="BL18" s="128"/>
      <c r="BM18" s="128"/>
      <c r="BN18" s="128"/>
      <c r="BO18" s="128"/>
      <c r="BP18" s="128"/>
      <c r="BQ18" s="128"/>
      <c r="BR18" s="128"/>
      <c r="BS18" s="129"/>
      <c r="BT18" s="36">
        <f>BT19+BT41+BT59</f>
        <v>30734.18</v>
      </c>
      <c r="BU18" s="36">
        <f>BU19+BU41</f>
        <v>39219.910575643007</v>
      </c>
      <c r="BV18" s="36">
        <v>30868.52</v>
      </c>
      <c r="BW18" s="36">
        <f>BW19+BW41</f>
        <v>54298.264949999997</v>
      </c>
      <c r="BX18" s="124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25"/>
      <c r="DI18" s="12"/>
    </row>
    <row r="19" spans="1:113" s="6" customFormat="1" ht="20.100000000000001" customHeight="1" x14ac:dyDescent="0.2">
      <c r="A19" s="121" t="s">
        <v>28</v>
      </c>
      <c r="B19" s="122"/>
      <c r="C19" s="122"/>
      <c r="D19" s="122"/>
      <c r="E19" s="122"/>
      <c r="F19" s="122"/>
      <c r="G19" s="122"/>
      <c r="H19" s="122"/>
      <c r="I19" s="123"/>
      <c r="J19" s="34"/>
      <c r="K19" s="126" t="s">
        <v>29</v>
      </c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35"/>
      <c r="BI19" s="127" t="s">
        <v>27</v>
      </c>
      <c r="BJ19" s="128"/>
      <c r="BK19" s="128"/>
      <c r="BL19" s="128"/>
      <c r="BM19" s="128"/>
      <c r="BN19" s="128"/>
      <c r="BO19" s="128"/>
      <c r="BP19" s="128"/>
      <c r="BQ19" s="128"/>
      <c r="BR19" s="128"/>
      <c r="BS19" s="129"/>
      <c r="BT19" s="36">
        <f>BT20+BT25+BT27+BT40</f>
        <v>20105.580000000002</v>
      </c>
      <c r="BU19" s="36">
        <f>BU20+BU25+BU27</f>
        <v>26312.261265643003</v>
      </c>
      <c r="BV19" s="36">
        <f>BV20+BV25+BV27</f>
        <v>19346.419999999998</v>
      </c>
      <c r="BW19" s="36">
        <f>BW20+BW25+BW27</f>
        <v>37949.573349999999</v>
      </c>
      <c r="BX19" s="124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25"/>
      <c r="DI19" s="13"/>
    </row>
    <row r="20" spans="1:113" s="6" customFormat="1" ht="20.100000000000001" customHeight="1" x14ac:dyDescent="0.2">
      <c r="A20" s="104" t="s">
        <v>30</v>
      </c>
      <c r="B20" s="105"/>
      <c r="C20" s="105"/>
      <c r="D20" s="105"/>
      <c r="E20" s="105"/>
      <c r="F20" s="105"/>
      <c r="G20" s="105"/>
      <c r="H20" s="105"/>
      <c r="I20" s="106"/>
      <c r="J20" s="7"/>
      <c r="K20" s="107" t="s">
        <v>31</v>
      </c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8"/>
      <c r="BI20" s="96" t="s">
        <v>27</v>
      </c>
      <c r="BJ20" s="97"/>
      <c r="BK20" s="97"/>
      <c r="BL20" s="97"/>
      <c r="BM20" s="97"/>
      <c r="BN20" s="97"/>
      <c r="BO20" s="97"/>
      <c r="BP20" s="97"/>
      <c r="BQ20" s="97"/>
      <c r="BR20" s="97"/>
      <c r="BS20" s="108"/>
      <c r="BT20" s="10">
        <f>BT21+BT23</f>
        <v>8427.08</v>
      </c>
      <c r="BU20" s="10">
        <f>BU21+BU23</f>
        <v>10391.053172119002</v>
      </c>
      <c r="BV20" s="10">
        <f>BV21+BV23</f>
        <v>5308.73</v>
      </c>
      <c r="BW20" s="81">
        <f>BW21+BW23</f>
        <v>8883.1349100000007</v>
      </c>
      <c r="BX20" s="124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25"/>
      <c r="DI20" s="12"/>
    </row>
    <row r="21" spans="1:113" s="6" customFormat="1" ht="36.75" customHeight="1" x14ac:dyDescent="0.2">
      <c r="A21" s="104" t="s">
        <v>32</v>
      </c>
      <c r="B21" s="105"/>
      <c r="C21" s="105"/>
      <c r="D21" s="105"/>
      <c r="E21" s="105"/>
      <c r="F21" s="105"/>
      <c r="G21" s="105"/>
      <c r="H21" s="105"/>
      <c r="I21" s="106"/>
      <c r="J21" s="7"/>
      <c r="K21" s="107" t="s">
        <v>33</v>
      </c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8"/>
      <c r="BI21" s="96" t="s">
        <v>27</v>
      </c>
      <c r="BJ21" s="97"/>
      <c r="BK21" s="97"/>
      <c r="BL21" s="97"/>
      <c r="BM21" s="97"/>
      <c r="BN21" s="97"/>
      <c r="BO21" s="97"/>
      <c r="BP21" s="97"/>
      <c r="BQ21" s="97"/>
      <c r="BR21" s="97"/>
      <c r="BS21" s="108"/>
      <c r="BT21" s="10">
        <v>6228.04</v>
      </c>
      <c r="BU21" s="10">
        <f>8275823.4/1000</f>
        <v>8275.8234000000011</v>
      </c>
      <c r="BV21" s="10">
        <v>3926.73</v>
      </c>
      <c r="BW21" s="81">
        <f>6143327.01/1000</f>
        <v>6143.32701</v>
      </c>
      <c r="BX21" s="87" t="s">
        <v>369</v>
      </c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9"/>
      <c r="DI21" s="9"/>
    </row>
    <row r="22" spans="1:113" s="6" customFormat="1" ht="20.100000000000001" customHeight="1" x14ac:dyDescent="0.2">
      <c r="A22" s="104" t="s">
        <v>34</v>
      </c>
      <c r="B22" s="105"/>
      <c r="C22" s="105"/>
      <c r="D22" s="105"/>
      <c r="E22" s="105"/>
      <c r="F22" s="105"/>
      <c r="G22" s="105"/>
      <c r="H22" s="105"/>
      <c r="I22" s="106"/>
      <c r="J22" s="7"/>
      <c r="K22" s="107" t="s">
        <v>35</v>
      </c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8"/>
      <c r="BI22" s="96" t="s">
        <v>27</v>
      </c>
      <c r="BJ22" s="97"/>
      <c r="BK22" s="97"/>
      <c r="BL22" s="97"/>
      <c r="BM22" s="97"/>
      <c r="BN22" s="97"/>
      <c r="BO22" s="97"/>
      <c r="BP22" s="97"/>
      <c r="BQ22" s="97"/>
      <c r="BR22" s="97"/>
      <c r="BS22" s="108"/>
      <c r="BT22" s="10"/>
      <c r="BU22" s="10"/>
      <c r="BV22" s="10">
        <f>BV21</f>
        <v>3926.73</v>
      </c>
      <c r="BW22" s="81">
        <f>BW21</f>
        <v>6143.32701</v>
      </c>
      <c r="BX22" s="90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92"/>
      <c r="DI22" s="13"/>
    </row>
    <row r="23" spans="1:113" s="6" customFormat="1" ht="54.75" customHeight="1" x14ac:dyDescent="0.2">
      <c r="A23" s="104" t="s">
        <v>36</v>
      </c>
      <c r="B23" s="105"/>
      <c r="C23" s="105"/>
      <c r="D23" s="105"/>
      <c r="E23" s="105"/>
      <c r="F23" s="105"/>
      <c r="G23" s="105"/>
      <c r="H23" s="105"/>
      <c r="I23" s="106"/>
      <c r="J23" s="7"/>
      <c r="K23" s="107" t="s">
        <v>37</v>
      </c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8"/>
      <c r="BI23" s="96" t="s">
        <v>27</v>
      </c>
      <c r="BJ23" s="97"/>
      <c r="BK23" s="97"/>
      <c r="BL23" s="97"/>
      <c r="BM23" s="97"/>
      <c r="BN23" s="97"/>
      <c r="BO23" s="97"/>
      <c r="BP23" s="97"/>
      <c r="BQ23" s="97"/>
      <c r="BR23" s="97"/>
      <c r="BS23" s="108"/>
      <c r="BT23" s="10">
        <v>2199.04</v>
      </c>
      <c r="BU23" s="10">
        <f>2115229.772119/1000</f>
        <v>2115.2297721190002</v>
      </c>
      <c r="BV23" s="10">
        <v>1382</v>
      </c>
      <c r="BW23" s="81">
        <f>2739807.9/1000</f>
        <v>2739.8078999999998</v>
      </c>
      <c r="BX23" s="90"/>
      <c r="BY23" s="91"/>
      <c r="BZ23" s="91"/>
      <c r="CA23" s="91"/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  <c r="CN23" s="92"/>
    </row>
    <row r="24" spans="1:113" s="6" customFormat="1" ht="20.100000000000001" customHeight="1" x14ac:dyDescent="0.2">
      <c r="A24" s="104" t="s">
        <v>38</v>
      </c>
      <c r="B24" s="105"/>
      <c r="C24" s="105"/>
      <c r="D24" s="105"/>
      <c r="E24" s="105"/>
      <c r="F24" s="105"/>
      <c r="G24" s="105"/>
      <c r="H24" s="105"/>
      <c r="I24" s="106"/>
      <c r="J24" s="7"/>
      <c r="K24" s="107" t="s">
        <v>39</v>
      </c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8"/>
      <c r="BI24" s="96" t="s">
        <v>27</v>
      </c>
      <c r="BJ24" s="97"/>
      <c r="BK24" s="97"/>
      <c r="BL24" s="97"/>
      <c r="BM24" s="97"/>
      <c r="BN24" s="97"/>
      <c r="BO24" s="97"/>
      <c r="BP24" s="97"/>
      <c r="BQ24" s="97"/>
      <c r="BR24" s="97"/>
      <c r="BS24" s="108"/>
      <c r="BT24" s="10">
        <f>BT23</f>
        <v>2199.04</v>
      </c>
      <c r="BU24" s="10">
        <f>2062762.681843/1000</f>
        <v>2062.7626818429999</v>
      </c>
      <c r="BV24" s="10">
        <f>BV23</f>
        <v>1382</v>
      </c>
      <c r="BW24" s="82">
        <f>BW23</f>
        <v>2739.8078999999998</v>
      </c>
      <c r="BX24" s="93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5"/>
    </row>
    <row r="25" spans="1:113" s="6" customFormat="1" ht="20.100000000000001" customHeight="1" x14ac:dyDescent="0.2">
      <c r="A25" s="104" t="s">
        <v>40</v>
      </c>
      <c r="B25" s="105"/>
      <c r="C25" s="105"/>
      <c r="D25" s="105"/>
      <c r="E25" s="105"/>
      <c r="F25" s="105"/>
      <c r="G25" s="105"/>
      <c r="H25" s="105"/>
      <c r="I25" s="106"/>
      <c r="J25" s="7"/>
      <c r="K25" s="107" t="s">
        <v>41</v>
      </c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8"/>
      <c r="BI25" s="96" t="s">
        <v>27</v>
      </c>
      <c r="BJ25" s="97"/>
      <c r="BK25" s="97"/>
      <c r="BL25" s="97"/>
      <c r="BM25" s="97"/>
      <c r="BN25" s="97"/>
      <c r="BO25" s="97"/>
      <c r="BP25" s="97"/>
      <c r="BQ25" s="97"/>
      <c r="BR25" s="97"/>
      <c r="BS25" s="108"/>
      <c r="BT25" s="10">
        <v>8304.1200000000008</v>
      </c>
      <c r="BU25" s="10">
        <f>10237629.15/1000</f>
        <v>10237.629150000001</v>
      </c>
      <c r="BV25" s="10">
        <v>10848.63</v>
      </c>
      <c r="BW25" s="81">
        <f>23774687.35/1000</f>
        <v>23774.68735</v>
      </c>
      <c r="BX25" s="124" t="s">
        <v>42</v>
      </c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25"/>
    </row>
    <row r="26" spans="1:113" s="6" customFormat="1" ht="20.100000000000001" customHeight="1" x14ac:dyDescent="0.2">
      <c r="A26" s="104" t="s">
        <v>43</v>
      </c>
      <c r="B26" s="105"/>
      <c r="C26" s="105"/>
      <c r="D26" s="105"/>
      <c r="E26" s="105"/>
      <c r="F26" s="105"/>
      <c r="G26" s="105"/>
      <c r="H26" s="105"/>
      <c r="I26" s="106"/>
      <c r="J26" s="7"/>
      <c r="K26" s="107" t="s">
        <v>39</v>
      </c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8"/>
      <c r="BI26" s="96" t="s">
        <v>27</v>
      </c>
      <c r="BJ26" s="97"/>
      <c r="BK26" s="97"/>
      <c r="BL26" s="97"/>
      <c r="BM26" s="97"/>
      <c r="BN26" s="97"/>
      <c r="BO26" s="97"/>
      <c r="BP26" s="97"/>
      <c r="BQ26" s="97"/>
      <c r="BR26" s="97"/>
      <c r="BS26" s="108"/>
      <c r="BT26" s="10"/>
      <c r="BU26" s="10">
        <f>1020701.73/1000</f>
        <v>1020.70173</v>
      </c>
      <c r="BV26" s="10"/>
      <c r="BW26" s="81"/>
      <c r="BX26" s="124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25"/>
    </row>
    <row r="27" spans="1:113" s="6" customFormat="1" ht="42.75" customHeight="1" x14ac:dyDescent="0.2">
      <c r="A27" s="104" t="s">
        <v>44</v>
      </c>
      <c r="B27" s="105"/>
      <c r="C27" s="105"/>
      <c r="D27" s="105"/>
      <c r="E27" s="105"/>
      <c r="F27" s="105"/>
      <c r="G27" s="105"/>
      <c r="H27" s="105"/>
      <c r="I27" s="106"/>
      <c r="J27" s="7"/>
      <c r="K27" s="107" t="s">
        <v>45</v>
      </c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8"/>
      <c r="BI27" s="96" t="s">
        <v>27</v>
      </c>
      <c r="BJ27" s="97"/>
      <c r="BK27" s="97"/>
      <c r="BL27" s="97"/>
      <c r="BM27" s="97"/>
      <c r="BN27" s="97"/>
      <c r="BO27" s="97"/>
      <c r="BP27" s="97"/>
      <c r="BQ27" s="97"/>
      <c r="BR27" s="97"/>
      <c r="BS27" s="108"/>
      <c r="BT27" s="10">
        <f>199.15+430.12+584.79+BT29+BT33+BT34+BT35</f>
        <v>3269.9900000000002</v>
      </c>
      <c r="BU27" s="10">
        <f>BU29+BU30+BU31+BU33+BU34+BU35+BU36+BU32+BU40</f>
        <v>5683.5789435240004</v>
      </c>
      <c r="BV27" s="10">
        <v>3189.06</v>
      </c>
      <c r="BW27" s="81">
        <f>BW29+BW31+BW34+BW35+BW40+BW38+BW28</f>
        <v>5291.7510899999997</v>
      </c>
      <c r="BX27" s="124"/>
      <c r="BY27" s="107"/>
      <c r="BZ27" s="107"/>
      <c r="CA27" s="107"/>
      <c r="CB27" s="107"/>
      <c r="CC27" s="107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25"/>
      <c r="DI27" s="13"/>
    </row>
    <row r="28" spans="1:113" s="6" customFormat="1" ht="45" customHeight="1" x14ac:dyDescent="0.2">
      <c r="A28" s="104" t="s">
        <v>46</v>
      </c>
      <c r="B28" s="105"/>
      <c r="C28" s="105"/>
      <c r="D28" s="105"/>
      <c r="E28" s="105"/>
      <c r="F28" s="105"/>
      <c r="G28" s="105"/>
      <c r="H28" s="105"/>
      <c r="I28" s="106"/>
      <c r="J28" s="7"/>
      <c r="K28" s="107" t="s">
        <v>47</v>
      </c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8"/>
      <c r="BI28" s="96" t="s">
        <v>27</v>
      </c>
      <c r="BJ28" s="97"/>
      <c r="BK28" s="97"/>
      <c r="BL28" s="97"/>
      <c r="BM28" s="97"/>
      <c r="BN28" s="97"/>
      <c r="BO28" s="97"/>
      <c r="BP28" s="97"/>
      <c r="BQ28" s="97"/>
      <c r="BR28" s="97"/>
      <c r="BS28" s="108"/>
      <c r="BT28" s="10"/>
      <c r="BU28" s="10"/>
      <c r="BV28" s="10"/>
      <c r="BW28" s="81">
        <v>174.16800000000001</v>
      </c>
      <c r="BX28" s="124" t="s">
        <v>69</v>
      </c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25"/>
    </row>
    <row r="29" spans="1:113" s="6" customFormat="1" ht="34.5" customHeight="1" x14ac:dyDescent="0.2">
      <c r="A29" s="104" t="s">
        <v>48</v>
      </c>
      <c r="B29" s="105"/>
      <c r="C29" s="105"/>
      <c r="D29" s="105"/>
      <c r="E29" s="105"/>
      <c r="F29" s="105"/>
      <c r="G29" s="105"/>
      <c r="H29" s="105"/>
      <c r="I29" s="106"/>
      <c r="J29" s="7"/>
      <c r="K29" s="107" t="s">
        <v>49</v>
      </c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8"/>
      <c r="BI29" s="96" t="s">
        <v>27</v>
      </c>
      <c r="BJ29" s="97"/>
      <c r="BK29" s="97"/>
      <c r="BL29" s="97"/>
      <c r="BM29" s="97"/>
      <c r="BN29" s="97"/>
      <c r="BO29" s="97"/>
      <c r="BP29" s="97"/>
      <c r="BQ29" s="97"/>
      <c r="BR29" s="97"/>
      <c r="BS29" s="108"/>
      <c r="BT29" s="10">
        <v>130.16999999999999</v>
      </c>
      <c r="BU29" s="10">
        <f>(80190+24570)/1000</f>
        <v>104.76</v>
      </c>
      <c r="BV29" s="10">
        <v>111</v>
      </c>
      <c r="BW29" s="81"/>
      <c r="BX29" s="124" t="s">
        <v>363</v>
      </c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25"/>
    </row>
    <row r="30" spans="1:113" s="6" customFormat="1" ht="30" customHeight="1" x14ac:dyDescent="0.2">
      <c r="A30" s="104" t="s">
        <v>50</v>
      </c>
      <c r="B30" s="105"/>
      <c r="C30" s="105"/>
      <c r="D30" s="105"/>
      <c r="E30" s="105"/>
      <c r="F30" s="105"/>
      <c r="G30" s="105"/>
      <c r="H30" s="105"/>
      <c r="I30" s="106"/>
      <c r="J30" s="7"/>
      <c r="K30" s="107" t="s">
        <v>51</v>
      </c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8"/>
      <c r="BI30" s="96" t="s">
        <v>27</v>
      </c>
      <c r="BJ30" s="97"/>
      <c r="BK30" s="97"/>
      <c r="BL30" s="97"/>
      <c r="BM30" s="97"/>
      <c r="BN30" s="97"/>
      <c r="BO30" s="97"/>
      <c r="BP30" s="97"/>
      <c r="BQ30" s="97"/>
      <c r="BR30" s="97"/>
      <c r="BS30" s="108"/>
      <c r="BT30" s="10"/>
      <c r="BU30" s="10"/>
      <c r="BV30" s="10"/>
      <c r="BW30" s="81"/>
      <c r="BX30" s="124" t="s">
        <v>300</v>
      </c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25"/>
    </row>
    <row r="31" spans="1:113" s="6" customFormat="1" ht="30" customHeight="1" x14ac:dyDescent="0.2">
      <c r="A31" s="104" t="s">
        <v>52</v>
      </c>
      <c r="B31" s="105"/>
      <c r="C31" s="105"/>
      <c r="D31" s="105"/>
      <c r="E31" s="105"/>
      <c r="F31" s="105"/>
      <c r="G31" s="105"/>
      <c r="H31" s="105"/>
      <c r="I31" s="106"/>
      <c r="J31" s="7"/>
      <c r="K31" s="107" t="s">
        <v>53</v>
      </c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8"/>
      <c r="BI31" s="96" t="s">
        <v>27</v>
      </c>
      <c r="BJ31" s="97"/>
      <c r="BK31" s="97"/>
      <c r="BL31" s="97"/>
      <c r="BM31" s="97"/>
      <c r="BN31" s="97"/>
      <c r="BO31" s="97"/>
      <c r="BP31" s="97"/>
      <c r="BQ31" s="97"/>
      <c r="BR31" s="97"/>
      <c r="BS31" s="108"/>
      <c r="BT31" s="10"/>
      <c r="BU31" s="10">
        <f>2959499.380524/1000</f>
        <v>2959.4993805240001</v>
      </c>
      <c r="BV31" s="10">
        <v>2613.5500000000002</v>
      </c>
      <c r="BW31" s="81">
        <v>3865.0819999999999</v>
      </c>
      <c r="BX31" s="124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25"/>
    </row>
    <row r="32" spans="1:113" s="6" customFormat="1" ht="30" customHeight="1" x14ac:dyDescent="0.2">
      <c r="A32" s="104" t="s">
        <v>54</v>
      </c>
      <c r="B32" s="105"/>
      <c r="C32" s="105"/>
      <c r="D32" s="105"/>
      <c r="E32" s="105"/>
      <c r="F32" s="105"/>
      <c r="G32" s="105"/>
      <c r="H32" s="105"/>
      <c r="I32" s="106"/>
      <c r="J32" s="7"/>
      <c r="K32" s="107" t="s">
        <v>55</v>
      </c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8"/>
      <c r="BI32" s="96" t="s">
        <v>27</v>
      </c>
      <c r="BJ32" s="97"/>
      <c r="BK32" s="97"/>
      <c r="BL32" s="97"/>
      <c r="BM32" s="97"/>
      <c r="BN32" s="97"/>
      <c r="BO32" s="97"/>
      <c r="BP32" s="97"/>
      <c r="BQ32" s="97"/>
      <c r="BR32" s="97"/>
      <c r="BS32" s="108"/>
      <c r="BT32" s="10"/>
      <c r="BU32" s="10"/>
      <c r="BV32" s="10"/>
      <c r="BW32" s="81"/>
      <c r="BX32" s="124" t="s">
        <v>300</v>
      </c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25"/>
    </row>
    <row r="33" spans="1:113" s="6" customFormat="1" ht="30" customHeight="1" x14ac:dyDescent="0.2">
      <c r="A33" s="104" t="s">
        <v>56</v>
      </c>
      <c r="B33" s="105"/>
      <c r="C33" s="105"/>
      <c r="D33" s="105"/>
      <c r="E33" s="105"/>
      <c r="F33" s="105"/>
      <c r="G33" s="105"/>
      <c r="H33" s="105"/>
      <c r="I33" s="106"/>
      <c r="J33" s="7"/>
      <c r="K33" s="107" t="s">
        <v>57</v>
      </c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8"/>
      <c r="BI33" s="96" t="s">
        <v>27</v>
      </c>
      <c r="BJ33" s="97"/>
      <c r="BK33" s="97"/>
      <c r="BL33" s="97"/>
      <c r="BM33" s="97"/>
      <c r="BN33" s="97"/>
      <c r="BO33" s="97"/>
      <c r="BP33" s="97"/>
      <c r="BQ33" s="97"/>
      <c r="BR33" s="97"/>
      <c r="BS33" s="108"/>
      <c r="BT33" s="10">
        <v>160.19</v>
      </c>
      <c r="BU33" s="10"/>
      <c r="BV33" s="10"/>
      <c r="BW33" s="81"/>
      <c r="BX33" s="124" t="s">
        <v>300</v>
      </c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25"/>
    </row>
    <row r="34" spans="1:113" s="6" customFormat="1" ht="20.100000000000001" customHeight="1" x14ac:dyDescent="0.2">
      <c r="A34" s="104" t="s">
        <v>58</v>
      </c>
      <c r="B34" s="105"/>
      <c r="C34" s="105"/>
      <c r="D34" s="105"/>
      <c r="E34" s="105"/>
      <c r="F34" s="105"/>
      <c r="G34" s="105"/>
      <c r="H34" s="105"/>
      <c r="I34" s="106"/>
      <c r="J34" s="7"/>
      <c r="K34" s="107" t="s">
        <v>59</v>
      </c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8"/>
      <c r="BI34" s="96" t="s">
        <v>27</v>
      </c>
      <c r="BJ34" s="97"/>
      <c r="BK34" s="97"/>
      <c r="BL34" s="97"/>
      <c r="BM34" s="97"/>
      <c r="BN34" s="97"/>
      <c r="BO34" s="97"/>
      <c r="BP34" s="97"/>
      <c r="BQ34" s="97"/>
      <c r="BR34" s="97"/>
      <c r="BS34" s="108"/>
      <c r="BT34" s="10">
        <v>1700.94</v>
      </c>
      <c r="BU34" s="10">
        <f>(1608189.58+87059.99+608.9+559.94)/1000</f>
        <v>1696.41841</v>
      </c>
      <c r="BV34" s="10"/>
      <c r="BW34" s="81"/>
      <c r="BX34" s="124" t="s">
        <v>305</v>
      </c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25"/>
    </row>
    <row r="35" spans="1:113" s="6" customFormat="1" ht="138.75" customHeight="1" x14ac:dyDescent="0.2">
      <c r="A35" s="104" t="s">
        <v>60</v>
      </c>
      <c r="B35" s="105"/>
      <c r="C35" s="105"/>
      <c r="D35" s="105"/>
      <c r="E35" s="105"/>
      <c r="F35" s="105"/>
      <c r="G35" s="105"/>
      <c r="H35" s="105"/>
      <c r="I35" s="106"/>
      <c r="J35" s="7"/>
      <c r="K35" s="107" t="s">
        <v>61</v>
      </c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8"/>
      <c r="BI35" s="96" t="s">
        <v>27</v>
      </c>
      <c r="BJ35" s="97"/>
      <c r="BK35" s="97"/>
      <c r="BL35" s="97"/>
      <c r="BM35" s="97"/>
      <c r="BN35" s="97"/>
      <c r="BO35" s="97"/>
      <c r="BP35" s="97"/>
      <c r="BQ35" s="97"/>
      <c r="BR35" s="97"/>
      <c r="BS35" s="108"/>
      <c r="BT35" s="10">
        <v>64.63</v>
      </c>
      <c r="BU35" s="10">
        <f>805629.07/1000</f>
        <v>805.62906999999996</v>
      </c>
      <c r="BV35" s="10">
        <v>464.61</v>
      </c>
      <c r="BW35" s="81">
        <f>1193740.27/1000</f>
        <v>1193.74027</v>
      </c>
      <c r="BX35" s="124" t="s">
        <v>62</v>
      </c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25"/>
    </row>
    <row r="36" spans="1:113" s="6" customFormat="1" ht="30" customHeight="1" x14ac:dyDescent="0.2">
      <c r="A36" s="104" t="s">
        <v>63</v>
      </c>
      <c r="B36" s="105"/>
      <c r="C36" s="105"/>
      <c r="D36" s="105"/>
      <c r="E36" s="105"/>
      <c r="F36" s="105"/>
      <c r="G36" s="105"/>
      <c r="H36" s="105"/>
      <c r="I36" s="106"/>
      <c r="J36" s="7"/>
      <c r="K36" s="107" t="s">
        <v>64</v>
      </c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8"/>
      <c r="BI36" s="96" t="s">
        <v>27</v>
      </c>
      <c r="BJ36" s="97"/>
      <c r="BK36" s="97"/>
      <c r="BL36" s="97"/>
      <c r="BM36" s="97"/>
      <c r="BN36" s="97"/>
      <c r="BO36" s="97"/>
      <c r="BP36" s="97"/>
      <c r="BQ36" s="97"/>
      <c r="BR36" s="97"/>
      <c r="BS36" s="108"/>
      <c r="BT36" s="10"/>
      <c r="BU36" s="10"/>
      <c r="BV36" s="10"/>
      <c r="BW36" s="81"/>
      <c r="BX36" s="124" t="s">
        <v>300</v>
      </c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25"/>
    </row>
    <row r="37" spans="1:113" s="6" customFormat="1" ht="20.100000000000001" customHeight="1" x14ac:dyDescent="0.2">
      <c r="A37" s="104" t="s">
        <v>295</v>
      </c>
      <c r="B37" s="105"/>
      <c r="C37" s="105"/>
      <c r="D37" s="105"/>
      <c r="E37" s="105"/>
      <c r="F37" s="105"/>
      <c r="G37" s="105"/>
      <c r="H37" s="105"/>
      <c r="I37" s="106"/>
      <c r="J37" s="7"/>
      <c r="K37" s="107" t="s">
        <v>296</v>
      </c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  <c r="AZ37" s="107"/>
      <c r="BA37" s="107"/>
      <c r="BB37" s="107"/>
      <c r="BC37" s="107"/>
      <c r="BD37" s="107"/>
      <c r="BE37" s="107"/>
      <c r="BF37" s="107"/>
      <c r="BG37" s="107"/>
      <c r="BH37" s="8"/>
      <c r="BI37" s="96" t="s">
        <v>27</v>
      </c>
      <c r="BJ37" s="97"/>
      <c r="BK37" s="97"/>
      <c r="BL37" s="97"/>
      <c r="BM37" s="97"/>
      <c r="BN37" s="97"/>
      <c r="BO37" s="97"/>
      <c r="BP37" s="97"/>
      <c r="BQ37" s="97"/>
      <c r="BR37" s="97"/>
      <c r="BS37" s="108"/>
      <c r="BT37" s="10"/>
      <c r="BU37" s="10"/>
      <c r="BV37" s="10"/>
      <c r="BW37" s="81"/>
      <c r="BX37" s="124"/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25"/>
    </row>
    <row r="38" spans="1:113" s="6" customFormat="1" ht="20.100000000000001" customHeight="1" x14ac:dyDescent="0.2">
      <c r="A38" s="104" t="s">
        <v>299</v>
      </c>
      <c r="B38" s="105"/>
      <c r="C38" s="105"/>
      <c r="D38" s="105"/>
      <c r="E38" s="105"/>
      <c r="F38" s="105"/>
      <c r="G38" s="105"/>
      <c r="H38" s="105"/>
      <c r="I38" s="106"/>
      <c r="J38" s="7"/>
      <c r="K38" s="107" t="s">
        <v>301</v>
      </c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1"/>
      <c r="BI38" s="96" t="s">
        <v>27</v>
      </c>
      <c r="BJ38" s="97"/>
      <c r="BK38" s="97"/>
      <c r="BL38" s="97"/>
      <c r="BM38" s="97"/>
      <c r="BN38" s="97"/>
      <c r="BO38" s="97"/>
      <c r="BP38" s="97"/>
      <c r="BQ38" s="97"/>
      <c r="BR38" s="97"/>
      <c r="BS38" s="108"/>
      <c r="BT38" s="10"/>
      <c r="BU38" s="10"/>
      <c r="BV38" s="10"/>
      <c r="BW38" s="81">
        <f>58760.82/1000</f>
        <v>58.760820000000002</v>
      </c>
      <c r="BX38" s="130" t="s">
        <v>302</v>
      </c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25"/>
    </row>
    <row r="39" spans="1:113" s="6" customFormat="1" ht="35.25" customHeight="1" x14ac:dyDescent="0.2">
      <c r="A39" s="104" t="s">
        <v>65</v>
      </c>
      <c r="B39" s="105"/>
      <c r="C39" s="105"/>
      <c r="D39" s="105"/>
      <c r="E39" s="105"/>
      <c r="F39" s="105"/>
      <c r="G39" s="105"/>
      <c r="H39" s="105"/>
      <c r="I39" s="106"/>
      <c r="J39" s="7"/>
      <c r="K39" s="107" t="s">
        <v>66</v>
      </c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8"/>
      <c r="BI39" s="96" t="s">
        <v>27</v>
      </c>
      <c r="BJ39" s="97"/>
      <c r="BK39" s="97"/>
      <c r="BL39" s="97"/>
      <c r="BM39" s="97"/>
      <c r="BN39" s="97"/>
      <c r="BO39" s="97"/>
      <c r="BP39" s="97"/>
      <c r="BQ39" s="97"/>
      <c r="BR39" s="97"/>
      <c r="BS39" s="108"/>
      <c r="BT39" s="10"/>
      <c r="BU39" s="10"/>
      <c r="BV39" s="10"/>
      <c r="BW39" s="81"/>
      <c r="BX39" s="124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25"/>
    </row>
    <row r="40" spans="1:113" s="6" customFormat="1" ht="38.25" customHeight="1" x14ac:dyDescent="0.2">
      <c r="A40" s="104" t="s">
        <v>67</v>
      </c>
      <c r="B40" s="105"/>
      <c r="C40" s="105"/>
      <c r="D40" s="105"/>
      <c r="E40" s="105"/>
      <c r="F40" s="105"/>
      <c r="G40" s="105"/>
      <c r="H40" s="105"/>
      <c r="I40" s="106"/>
      <c r="J40" s="7"/>
      <c r="K40" s="107" t="s">
        <v>68</v>
      </c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8"/>
      <c r="BI40" s="96" t="s">
        <v>27</v>
      </c>
      <c r="BJ40" s="97"/>
      <c r="BK40" s="97"/>
      <c r="BL40" s="97"/>
      <c r="BM40" s="97"/>
      <c r="BN40" s="97"/>
      <c r="BO40" s="97"/>
      <c r="BP40" s="97"/>
      <c r="BQ40" s="97"/>
      <c r="BR40" s="97"/>
      <c r="BS40" s="108"/>
      <c r="BT40" s="10">
        <v>104.39</v>
      </c>
      <c r="BU40" s="10">
        <f>117272.083/1000</f>
        <v>117.27208299999999</v>
      </c>
      <c r="BV40" s="10"/>
      <c r="BW40" s="81"/>
      <c r="BX40" s="124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25"/>
    </row>
    <row r="41" spans="1:113" s="6" customFormat="1" ht="36" customHeight="1" x14ac:dyDescent="0.2">
      <c r="A41" s="121" t="s">
        <v>70</v>
      </c>
      <c r="B41" s="122"/>
      <c r="C41" s="122"/>
      <c r="D41" s="122"/>
      <c r="E41" s="122"/>
      <c r="F41" s="122"/>
      <c r="G41" s="122"/>
      <c r="H41" s="122"/>
      <c r="I41" s="123"/>
      <c r="J41" s="34"/>
      <c r="K41" s="126" t="s">
        <v>71</v>
      </c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/>
      <c r="BB41" s="126"/>
      <c r="BC41" s="126"/>
      <c r="BD41" s="126"/>
      <c r="BE41" s="126"/>
      <c r="BF41" s="126"/>
      <c r="BG41" s="126"/>
      <c r="BH41" s="35"/>
      <c r="BI41" s="127" t="s">
        <v>27</v>
      </c>
      <c r="BJ41" s="128"/>
      <c r="BK41" s="128"/>
      <c r="BL41" s="128"/>
      <c r="BM41" s="128"/>
      <c r="BN41" s="128"/>
      <c r="BO41" s="128"/>
      <c r="BP41" s="128"/>
      <c r="BQ41" s="128"/>
      <c r="BR41" s="128"/>
      <c r="BS41" s="129"/>
      <c r="BT41" s="36">
        <f>BT44+BT45+BT47+BT50</f>
        <v>9944.2599999999984</v>
      </c>
      <c r="BU41" s="36">
        <f>BU44+BU45+BU47+BU50+BU58</f>
        <v>12907.649310000001</v>
      </c>
      <c r="BV41" s="36">
        <v>12030.33</v>
      </c>
      <c r="BW41" s="36">
        <f>BW44+BW45+BW47+BW51+BW57</f>
        <v>16348.691600000002</v>
      </c>
      <c r="BX41" s="124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25"/>
    </row>
    <row r="42" spans="1:113" s="6" customFormat="1" ht="27" customHeight="1" x14ac:dyDescent="0.2">
      <c r="A42" s="104" t="s">
        <v>72</v>
      </c>
      <c r="B42" s="105"/>
      <c r="C42" s="105"/>
      <c r="D42" s="105"/>
      <c r="E42" s="105"/>
      <c r="F42" s="105"/>
      <c r="G42" s="105"/>
      <c r="H42" s="105"/>
      <c r="I42" s="106"/>
      <c r="J42" s="7"/>
      <c r="K42" s="107" t="s">
        <v>73</v>
      </c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8"/>
      <c r="BI42" s="96" t="s">
        <v>27</v>
      </c>
      <c r="BJ42" s="97"/>
      <c r="BK42" s="97"/>
      <c r="BL42" s="97"/>
      <c r="BM42" s="97"/>
      <c r="BN42" s="97"/>
      <c r="BO42" s="97"/>
      <c r="BP42" s="97"/>
      <c r="BQ42" s="97"/>
      <c r="BR42" s="97"/>
      <c r="BS42" s="108"/>
      <c r="BT42" s="10"/>
      <c r="BU42" s="10"/>
      <c r="BV42" s="10"/>
      <c r="BW42" s="81"/>
      <c r="BX42" s="130"/>
      <c r="BY42" s="107"/>
      <c r="BZ42" s="107"/>
      <c r="CA42" s="107"/>
      <c r="CB42" s="107"/>
      <c r="CC42" s="107"/>
      <c r="CD42" s="107"/>
      <c r="CE42" s="107"/>
      <c r="CF42" s="107"/>
      <c r="CG42" s="107"/>
      <c r="CH42" s="107"/>
      <c r="CI42" s="107"/>
      <c r="CJ42" s="107"/>
      <c r="CK42" s="107"/>
      <c r="CL42" s="107"/>
      <c r="CM42" s="107"/>
      <c r="CN42" s="125"/>
    </row>
    <row r="43" spans="1:113" s="6" customFormat="1" ht="45" customHeight="1" x14ac:dyDescent="0.2">
      <c r="A43" s="104" t="s">
        <v>74</v>
      </c>
      <c r="B43" s="105"/>
      <c r="C43" s="105"/>
      <c r="D43" s="105"/>
      <c r="E43" s="105"/>
      <c r="F43" s="105"/>
      <c r="G43" s="105"/>
      <c r="H43" s="105"/>
      <c r="I43" s="106"/>
      <c r="J43" s="7"/>
      <c r="K43" s="107" t="s">
        <v>75</v>
      </c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8"/>
      <c r="BI43" s="96" t="s">
        <v>27</v>
      </c>
      <c r="BJ43" s="97"/>
      <c r="BK43" s="97"/>
      <c r="BL43" s="97"/>
      <c r="BM43" s="97"/>
      <c r="BN43" s="97"/>
      <c r="BO43" s="97"/>
      <c r="BP43" s="97"/>
      <c r="BQ43" s="97"/>
      <c r="BR43" s="97"/>
      <c r="BS43" s="108"/>
      <c r="BT43" s="10"/>
      <c r="BU43" s="10"/>
      <c r="BV43" s="10"/>
      <c r="BW43" s="81"/>
      <c r="BX43" s="124"/>
      <c r="BY43" s="107"/>
      <c r="BZ43" s="107"/>
      <c r="CA43" s="107"/>
      <c r="CB43" s="107"/>
      <c r="CC43" s="107"/>
      <c r="CD43" s="107"/>
      <c r="CE43" s="107"/>
      <c r="CF43" s="107"/>
      <c r="CG43" s="107"/>
      <c r="CH43" s="107"/>
      <c r="CI43" s="107"/>
      <c r="CJ43" s="107"/>
      <c r="CK43" s="107"/>
      <c r="CL43" s="107"/>
      <c r="CM43" s="107"/>
      <c r="CN43" s="125"/>
    </row>
    <row r="44" spans="1:113" s="6" customFormat="1" ht="52.5" customHeight="1" x14ac:dyDescent="0.2">
      <c r="A44" s="104" t="s">
        <v>76</v>
      </c>
      <c r="B44" s="105"/>
      <c r="C44" s="105"/>
      <c r="D44" s="105"/>
      <c r="E44" s="105"/>
      <c r="F44" s="105"/>
      <c r="G44" s="105"/>
      <c r="H44" s="105"/>
      <c r="I44" s="106"/>
      <c r="J44" s="7"/>
      <c r="K44" s="107" t="s">
        <v>77</v>
      </c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8"/>
      <c r="BI44" s="96" t="s">
        <v>27</v>
      </c>
      <c r="BJ44" s="97"/>
      <c r="BK44" s="97"/>
      <c r="BL44" s="97"/>
      <c r="BM44" s="97"/>
      <c r="BN44" s="97"/>
      <c r="BO44" s="97"/>
      <c r="BP44" s="97"/>
      <c r="BQ44" s="97"/>
      <c r="BR44" s="97"/>
      <c r="BS44" s="108"/>
      <c r="BT44" s="10">
        <v>5702.51</v>
      </c>
      <c r="BU44" s="10">
        <f>(6206239.42+896221.045)/1000</f>
        <v>7102.4604650000001</v>
      </c>
      <c r="BV44" s="10">
        <v>5867.64</v>
      </c>
      <c r="BW44" s="81">
        <f>6138836.07/1000</f>
        <v>6138.8360700000003</v>
      </c>
      <c r="BX44" s="124" t="s">
        <v>78</v>
      </c>
      <c r="BY44" s="107"/>
      <c r="BZ44" s="107"/>
      <c r="CA44" s="107"/>
      <c r="CB44" s="107"/>
      <c r="CC44" s="107"/>
      <c r="CD44" s="107"/>
      <c r="CE44" s="107"/>
      <c r="CF44" s="107"/>
      <c r="CG44" s="107"/>
      <c r="CH44" s="107"/>
      <c r="CI44" s="107"/>
      <c r="CJ44" s="107"/>
      <c r="CK44" s="107"/>
      <c r="CL44" s="107"/>
      <c r="CM44" s="107"/>
      <c r="CN44" s="125"/>
      <c r="DI44" s="31"/>
    </row>
    <row r="45" spans="1:113" s="6" customFormat="1" ht="39" customHeight="1" x14ac:dyDescent="0.2">
      <c r="A45" s="104" t="s">
        <v>79</v>
      </c>
      <c r="B45" s="105"/>
      <c r="C45" s="105"/>
      <c r="D45" s="105"/>
      <c r="E45" s="105"/>
      <c r="F45" s="105"/>
      <c r="G45" s="105"/>
      <c r="H45" s="105"/>
      <c r="I45" s="106"/>
      <c r="J45" s="7"/>
      <c r="K45" s="107" t="s">
        <v>80</v>
      </c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8"/>
      <c r="BI45" s="96" t="s">
        <v>27</v>
      </c>
      <c r="BJ45" s="97"/>
      <c r="BK45" s="97"/>
      <c r="BL45" s="97"/>
      <c r="BM45" s="97"/>
      <c r="BN45" s="97"/>
      <c r="BO45" s="97"/>
      <c r="BP45" s="97"/>
      <c r="BQ45" s="97"/>
      <c r="BR45" s="97"/>
      <c r="BS45" s="108"/>
      <c r="BT45" s="10">
        <v>2496.2199999999998</v>
      </c>
      <c r="BU45" s="10">
        <f>3081071.06/1000</f>
        <v>3081.0710600000002</v>
      </c>
      <c r="BV45" s="10">
        <v>3330.53</v>
      </c>
      <c r="BW45" s="81">
        <v>7165.0420000000004</v>
      </c>
      <c r="BX45" s="124" t="s">
        <v>81</v>
      </c>
      <c r="BY45" s="107"/>
      <c r="BZ45" s="107"/>
      <c r="CA45" s="107"/>
      <c r="CB45" s="107"/>
      <c r="CC45" s="107"/>
      <c r="CD45" s="107"/>
      <c r="CE45" s="107"/>
      <c r="CF45" s="107"/>
      <c r="CG45" s="107"/>
      <c r="CH45" s="107"/>
      <c r="CI45" s="107"/>
      <c r="CJ45" s="107"/>
      <c r="CK45" s="107"/>
      <c r="CL45" s="107"/>
      <c r="CM45" s="107"/>
      <c r="CN45" s="125"/>
    </row>
    <row r="46" spans="1:113" s="6" customFormat="1" ht="45" customHeight="1" x14ac:dyDescent="0.2">
      <c r="A46" s="104" t="s">
        <v>82</v>
      </c>
      <c r="B46" s="105"/>
      <c r="C46" s="105"/>
      <c r="D46" s="105"/>
      <c r="E46" s="105"/>
      <c r="F46" s="105"/>
      <c r="G46" s="105"/>
      <c r="H46" s="105"/>
      <c r="I46" s="106"/>
      <c r="J46" s="7"/>
      <c r="K46" s="107" t="s">
        <v>83</v>
      </c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8"/>
      <c r="BI46" s="96" t="s">
        <v>27</v>
      </c>
      <c r="BJ46" s="97"/>
      <c r="BK46" s="97"/>
      <c r="BL46" s="97"/>
      <c r="BM46" s="97"/>
      <c r="BN46" s="97"/>
      <c r="BO46" s="97"/>
      <c r="BP46" s="97"/>
      <c r="BQ46" s="97"/>
      <c r="BR46" s="97"/>
      <c r="BS46" s="108"/>
      <c r="BT46" s="10"/>
      <c r="BU46" s="10"/>
      <c r="BV46" s="10"/>
      <c r="BW46" s="81"/>
      <c r="BX46" s="131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3"/>
    </row>
    <row r="47" spans="1:113" s="6" customFormat="1" ht="20.100000000000001" customHeight="1" x14ac:dyDescent="0.2">
      <c r="A47" s="104" t="s">
        <v>84</v>
      </c>
      <c r="B47" s="105"/>
      <c r="C47" s="105"/>
      <c r="D47" s="105"/>
      <c r="E47" s="105"/>
      <c r="F47" s="105"/>
      <c r="G47" s="105"/>
      <c r="H47" s="105"/>
      <c r="I47" s="106"/>
      <c r="J47" s="7"/>
      <c r="K47" s="107" t="s">
        <v>85</v>
      </c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8"/>
      <c r="BI47" s="96" t="s">
        <v>27</v>
      </c>
      <c r="BJ47" s="97"/>
      <c r="BK47" s="97"/>
      <c r="BL47" s="97"/>
      <c r="BM47" s="97"/>
      <c r="BN47" s="97"/>
      <c r="BO47" s="97"/>
      <c r="BP47" s="97"/>
      <c r="BQ47" s="97"/>
      <c r="BR47" s="97"/>
      <c r="BS47" s="108"/>
      <c r="BT47" s="10">
        <v>1703.06</v>
      </c>
      <c r="BU47" s="10">
        <f>2621043.305/1000</f>
        <v>2621.0433050000001</v>
      </c>
      <c r="BV47" s="10">
        <v>2640.53</v>
      </c>
      <c r="BW47" s="81">
        <f>2802572.23/1000</f>
        <v>2802.5722299999998</v>
      </c>
      <c r="BX47" s="124"/>
      <c r="BY47" s="107"/>
      <c r="BZ47" s="107"/>
      <c r="CA47" s="107"/>
      <c r="CB47" s="107"/>
      <c r="CC47" s="107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25"/>
    </row>
    <row r="48" spans="1:113" s="6" customFormat="1" ht="20.100000000000001" customHeight="1" x14ac:dyDescent="0.2">
      <c r="A48" s="104" t="s">
        <v>86</v>
      </c>
      <c r="B48" s="105"/>
      <c r="C48" s="105"/>
      <c r="D48" s="105"/>
      <c r="E48" s="105"/>
      <c r="F48" s="105"/>
      <c r="G48" s="105"/>
      <c r="H48" s="105"/>
      <c r="I48" s="106"/>
      <c r="J48" s="7"/>
      <c r="K48" s="107" t="s">
        <v>87</v>
      </c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8"/>
      <c r="BI48" s="96" t="s">
        <v>27</v>
      </c>
      <c r="BJ48" s="97"/>
      <c r="BK48" s="97"/>
      <c r="BL48" s="97"/>
      <c r="BM48" s="97"/>
      <c r="BN48" s="97"/>
      <c r="BO48" s="97"/>
      <c r="BP48" s="97"/>
      <c r="BQ48" s="97"/>
      <c r="BR48" s="97"/>
      <c r="BS48" s="108"/>
      <c r="BT48" s="10"/>
      <c r="BU48" s="10"/>
      <c r="BV48" s="10"/>
      <c r="BW48" s="81"/>
      <c r="BX48" s="124"/>
      <c r="BY48" s="107"/>
      <c r="BZ48" s="107"/>
      <c r="CA48" s="107"/>
      <c r="CB48" s="107"/>
      <c r="CC48" s="107"/>
      <c r="CD48" s="107"/>
      <c r="CE48" s="107"/>
      <c r="CF48" s="107"/>
      <c r="CG48" s="107"/>
      <c r="CH48" s="107"/>
      <c r="CI48" s="107"/>
      <c r="CJ48" s="107"/>
      <c r="CK48" s="107"/>
      <c r="CL48" s="107"/>
      <c r="CM48" s="107"/>
      <c r="CN48" s="125"/>
    </row>
    <row r="49" spans="1:92" s="6" customFormat="1" ht="20.100000000000001" customHeight="1" x14ac:dyDescent="0.2">
      <c r="A49" s="104" t="s">
        <v>88</v>
      </c>
      <c r="B49" s="105"/>
      <c r="C49" s="105"/>
      <c r="D49" s="105"/>
      <c r="E49" s="105"/>
      <c r="F49" s="105"/>
      <c r="G49" s="105"/>
      <c r="H49" s="105"/>
      <c r="I49" s="106"/>
      <c r="J49" s="7"/>
      <c r="K49" s="107" t="s">
        <v>89</v>
      </c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  <c r="BA49" s="107"/>
      <c r="BB49" s="107"/>
      <c r="BC49" s="107"/>
      <c r="BD49" s="107"/>
      <c r="BE49" s="107"/>
      <c r="BF49" s="107"/>
      <c r="BG49" s="107"/>
      <c r="BH49" s="8"/>
      <c r="BI49" s="96" t="s">
        <v>27</v>
      </c>
      <c r="BJ49" s="97"/>
      <c r="BK49" s="97"/>
      <c r="BL49" s="97"/>
      <c r="BM49" s="97"/>
      <c r="BN49" s="97"/>
      <c r="BO49" s="97"/>
      <c r="BP49" s="97"/>
      <c r="BQ49" s="97"/>
      <c r="BR49" s="97"/>
      <c r="BS49" s="108"/>
      <c r="BT49" s="10"/>
      <c r="BU49" s="10"/>
      <c r="BV49" s="10"/>
      <c r="BW49" s="81"/>
      <c r="BX49" s="124" t="s">
        <v>304</v>
      </c>
      <c r="BY49" s="107"/>
      <c r="BZ49" s="107"/>
      <c r="CA49" s="107"/>
      <c r="CB49" s="107"/>
      <c r="CC49" s="107"/>
      <c r="CD49" s="107"/>
      <c r="CE49" s="107"/>
      <c r="CF49" s="107"/>
      <c r="CG49" s="107"/>
      <c r="CH49" s="107"/>
      <c r="CI49" s="107"/>
      <c r="CJ49" s="107"/>
      <c r="CK49" s="107"/>
      <c r="CL49" s="107"/>
      <c r="CM49" s="107"/>
      <c r="CN49" s="125"/>
    </row>
    <row r="50" spans="1:92" s="6" customFormat="1" ht="20.100000000000001" customHeight="1" x14ac:dyDescent="0.2">
      <c r="A50" s="104" t="s">
        <v>90</v>
      </c>
      <c r="B50" s="105"/>
      <c r="C50" s="105"/>
      <c r="D50" s="105"/>
      <c r="E50" s="105"/>
      <c r="F50" s="105"/>
      <c r="G50" s="105"/>
      <c r="H50" s="105"/>
      <c r="I50" s="106"/>
      <c r="J50" s="7"/>
      <c r="K50" s="107" t="s">
        <v>91</v>
      </c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8"/>
      <c r="BI50" s="96" t="s">
        <v>27</v>
      </c>
      <c r="BJ50" s="97"/>
      <c r="BK50" s="97"/>
      <c r="BL50" s="97"/>
      <c r="BM50" s="97"/>
      <c r="BN50" s="97"/>
      <c r="BO50" s="97"/>
      <c r="BP50" s="97"/>
      <c r="BQ50" s="97"/>
      <c r="BR50" s="97"/>
      <c r="BS50" s="108"/>
      <c r="BT50" s="10">
        <f>BT51</f>
        <v>42.47</v>
      </c>
      <c r="BU50" s="10">
        <f>BU51+BU52+BU53</f>
        <v>103.07447999999999</v>
      </c>
      <c r="BV50" s="10">
        <f>BV51</f>
        <v>98.25</v>
      </c>
      <c r="BW50" s="81">
        <f>BW51</f>
        <v>133.07830999999999</v>
      </c>
      <c r="BX50" s="124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  <c r="CL50" s="107"/>
      <c r="CM50" s="107"/>
      <c r="CN50" s="125"/>
    </row>
    <row r="51" spans="1:92" s="6" customFormat="1" ht="20.100000000000001" customHeight="1" x14ac:dyDescent="0.2">
      <c r="A51" s="104" t="s">
        <v>92</v>
      </c>
      <c r="B51" s="105"/>
      <c r="C51" s="105"/>
      <c r="D51" s="105"/>
      <c r="E51" s="105"/>
      <c r="F51" s="105"/>
      <c r="G51" s="105"/>
      <c r="H51" s="105"/>
      <c r="I51" s="106"/>
      <c r="J51" s="7"/>
      <c r="K51" s="107" t="s">
        <v>93</v>
      </c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8"/>
      <c r="BI51" s="96" t="s">
        <v>27</v>
      </c>
      <c r="BJ51" s="97"/>
      <c r="BK51" s="97"/>
      <c r="BL51" s="97"/>
      <c r="BM51" s="97"/>
      <c r="BN51" s="97"/>
      <c r="BO51" s="97"/>
      <c r="BP51" s="97"/>
      <c r="BQ51" s="97"/>
      <c r="BR51" s="97"/>
      <c r="BS51" s="108"/>
      <c r="BT51" s="10">
        <v>42.47</v>
      </c>
      <c r="BU51" s="10">
        <f>103074.48/1000</f>
        <v>103.07447999999999</v>
      </c>
      <c r="BV51" s="10">
        <v>98.25</v>
      </c>
      <c r="BW51" s="81">
        <f>133078.31/1000</f>
        <v>133.07830999999999</v>
      </c>
      <c r="BX51" s="124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7"/>
      <c r="CJ51" s="107"/>
      <c r="CK51" s="107"/>
      <c r="CL51" s="107"/>
      <c r="CM51" s="107"/>
      <c r="CN51" s="125"/>
    </row>
    <row r="52" spans="1:92" s="6" customFormat="1" ht="20.100000000000001" customHeight="1" x14ac:dyDescent="0.2">
      <c r="A52" s="104" t="s">
        <v>94</v>
      </c>
      <c r="B52" s="105"/>
      <c r="C52" s="105"/>
      <c r="D52" s="105"/>
      <c r="E52" s="105"/>
      <c r="F52" s="105"/>
      <c r="G52" s="105"/>
      <c r="H52" s="105"/>
      <c r="I52" s="106"/>
      <c r="J52" s="7"/>
      <c r="K52" s="107" t="s">
        <v>95</v>
      </c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8"/>
      <c r="BI52" s="96" t="s">
        <v>27</v>
      </c>
      <c r="BJ52" s="97"/>
      <c r="BK52" s="97"/>
      <c r="BL52" s="97"/>
      <c r="BM52" s="97"/>
      <c r="BN52" s="97"/>
      <c r="BO52" s="97"/>
      <c r="BP52" s="97"/>
      <c r="BQ52" s="97"/>
      <c r="BR52" s="97"/>
      <c r="BS52" s="108"/>
      <c r="BT52" s="10"/>
      <c r="BU52" s="10"/>
      <c r="BV52" s="10"/>
      <c r="BW52" s="81"/>
      <c r="BX52" s="124"/>
      <c r="BY52" s="107"/>
      <c r="BZ52" s="107"/>
      <c r="CA52" s="107"/>
      <c r="CB52" s="107"/>
      <c r="CC52" s="107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25"/>
    </row>
    <row r="53" spans="1:92" s="6" customFormat="1" ht="20.100000000000001" customHeight="1" x14ac:dyDescent="0.2">
      <c r="A53" s="104" t="s">
        <v>96</v>
      </c>
      <c r="B53" s="105"/>
      <c r="C53" s="105"/>
      <c r="D53" s="105"/>
      <c r="E53" s="105"/>
      <c r="F53" s="105"/>
      <c r="G53" s="105"/>
      <c r="H53" s="105"/>
      <c r="I53" s="106"/>
      <c r="J53" s="7"/>
      <c r="K53" s="107" t="s">
        <v>97</v>
      </c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8"/>
      <c r="BI53" s="96" t="s">
        <v>27</v>
      </c>
      <c r="BJ53" s="97"/>
      <c r="BK53" s="97"/>
      <c r="BL53" s="97"/>
      <c r="BM53" s="97"/>
      <c r="BN53" s="97"/>
      <c r="BO53" s="97"/>
      <c r="BP53" s="97"/>
      <c r="BQ53" s="97"/>
      <c r="BR53" s="97"/>
      <c r="BS53" s="108"/>
      <c r="BT53" s="10"/>
      <c r="BU53" s="10"/>
      <c r="BV53" s="10"/>
      <c r="BW53" s="81"/>
      <c r="BX53" s="124"/>
      <c r="BY53" s="107"/>
      <c r="BZ53" s="107"/>
      <c r="CA53" s="107"/>
      <c r="CB53" s="107"/>
      <c r="CC53" s="107"/>
      <c r="CD53" s="107"/>
      <c r="CE53" s="107"/>
      <c r="CF53" s="107"/>
      <c r="CG53" s="107"/>
      <c r="CH53" s="107"/>
      <c r="CI53" s="107"/>
      <c r="CJ53" s="107"/>
      <c r="CK53" s="107"/>
      <c r="CL53" s="107"/>
      <c r="CM53" s="107"/>
      <c r="CN53" s="125"/>
    </row>
    <row r="54" spans="1:92" s="6" customFormat="1" ht="72.75" customHeight="1" x14ac:dyDescent="0.2">
      <c r="A54" s="104" t="s">
        <v>98</v>
      </c>
      <c r="B54" s="105"/>
      <c r="C54" s="105"/>
      <c r="D54" s="105"/>
      <c r="E54" s="105"/>
      <c r="F54" s="105"/>
      <c r="G54" s="105"/>
      <c r="H54" s="105"/>
      <c r="I54" s="106"/>
      <c r="J54" s="7"/>
      <c r="K54" s="107" t="s">
        <v>99</v>
      </c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8"/>
      <c r="BI54" s="96" t="s">
        <v>27</v>
      </c>
      <c r="BJ54" s="97"/>
      <c r="BK54" s="97"/>
      <c r="BL54" s="97"/>
      <c r="BM54" s="97"/>
      <c r="BN54" s="97"/>
      <c r="BO54" s="97"/>
      <c r="BP54" s="97"/>
      <c r="BQ54" s="97"/>
      <c r="BR54" s="97"/>
      <c r="BS54" s="108"/>
      <c r="BT54" s="10"/>
      <c r="BU54" s="10"/>
      <c r="BV54" s="10"/>
      <c r="BW54" s="81"/>
      <c r="BX54" s="124"/>
      <c r="BY54" s="107"/>
      <c r="BZ54" s="107"/>
      <c r="CA54" s="107"/>
      <c r="CB54" s="107"/>
      <c r="CC54" s="107"/>
      <c r="CD54" s="107"/>
      <c r="CE54" s="107"/>
      <c r="CF54" s="107"/>
      <c r="CG54" s="107"/>
      <c r="CH54" s="107"/>
      <c r="CI54" s="107"/>
      <c r="CJ54" s="107"/>
      <c r="CK54" s="107"/>
      <c r="CL54" s="107"/>
      <c r="CM54" s="107"/>
      <c r="CN54" s="125"/>
    </row>
    <row r="55" spans="1:92" s="6" customFormat="1" ht="30" customHeight="1" x14ac:dyDescent="0.2">
      <c r="A55" s="104" t="s">
        <v>100</v>
      </c>
      <c r="B55" s="105"/>
      <c r="C55" s="105"/>
      <c r="D55" s="105"/>
      <c r="E55" s="105"/>
      <c r="F55" s="105"/>
      <c r="G55" s="105"/>
      <c r="H55" s="105"/>
      <c r="I55" s="106"/>
      <c r="J55" s="7"/>
      <c r="K55" s="107" t="s">
        <v>101</v>
      </c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8"/>
      <c r="BI55" s="96" t="s">
        <v>102</v>
      </c>
      <c r="BJ55" s="97"/>
      <c r="BK55" s="97"/>
      <c r="BL55" s="97"/>
      <c r="BM55" s="97"/>
      <c r="BN55" s="97"/>
      <c r="BO55" s="97"/>
      <c r="BP55" s="97"/>
      <c r="BQ55" s="97"/>
      <c r="BR55" s="97"/>
      <c r="BS55" s="108"/>
      <c r="BT55" s="10"/>
      <c r="BU55" s="10"/>
      <c r="BV55" s="10"/>
      <c r="BW55" s="81"/>
      <c r="BX55" s="124"/>
      <c r="BY55" s="107"/>
      <c r="BZ55" s="107"/>
      <c r="CA55" s="107"/>
      <c r="CB55" s="107"/>
      <c r="CC55" s="107"/>
      <c r="CD55" s="107"/>
      <c r="CE55" s="107"/>
      <c r="CF55" s="107"/>
      <c r="CG55" s="107"/>
      <c r="CH55" s="107"/>
      <c r="CI55" s="107"/>
      <c r="CJ55" s="107"/>
      <c r="CK55" s="107"/>
      <c r="CL55" s="107"/>
      <c r="CM55" s="107"/>
      <c r="CN55" s="125"/>
    </row>
    <row r="56" spans="1:92" s="6" customFormat="1" ht="111.75" customHeight="1" x14ac:dyDescent="0.2">
      <c r="A56" s="104" t="s">
        <v>103</v>
      </c>
      <c r="B56" s="105"/>
      <c r="C56" s="105"/>
      <c r="D56" s="105"/>
      <c r="E56" s="105"/>
      <c r="F56" s="105"/>
      <c r="G56" s="105"/>
      <c r="H56" s="105"/>
      <c r="I56" s="106"/>
      <c r="J56" s="7"/>
      <c r="K56" s="107" t="s">
        <v>104</v>
      </c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8"/>
      <c r="BI56" s="96" t="s">
        <v>27</v>
      </c>
      <c r="BJ56" s="97"/>
      <c r="BK56" s="97"/>
      <c r="BL56" s="97"/>
      <c r="BM56" s="97"/>
      <c r="BN56" s="97"/>
      <c r="BO56" s="97"/>
      <c r="BP56" s="97"/>
      <c r="BQ56" s="97"/>
      <c r="BR56" s="97"/>
      <c r="BS56" s="108"/>
      <c r="BT56" s="10"/>
      <c r="BU56" s="10"/>
      <c r="BV56" s="10"/>
      <c r="BW56" s="81"/>
      <c r="BX56" s="124"/>
      <c r="BY56" s="107"/>
      <c r="BZ56" s="107"/>
      <c r="CA56" s="107"/>
      <c r="CB56" s="107"/>
      <c r="CC56" s="107"/>
      <c r="CD56" s="107"/>
      <c r="CE56" s="107"/>
      <c r="CF56" s="107"/>
      <c r="CG56" s="107"/>
      <c r="CH56" s="107"/>
      <c r="CI56" s="107"/>
      <c r="CJ56" s="107"/>
      <c r="CK56" s="107"/>
      <c r="CL56" s="107"/>
      <c r="CM56" s="107"/>
      <c r="CN56" s="125"/>
    </row>
    <row r="57" spans="1:92" s="6" customFormat="1" ht="30" customHeight="1" x14ac:dyDescent="0.2">
      <c r="A57" s="104" t="s">
        <v>105</v>
      </c>
      <c r="B57" s="105"/>
      <c r="C57" s="105"/>
      <c r="D57" s="105"/>
      <c r="E57" s="105"/>
      <c r="F57" s="105"/>
      <c r="G57" s="105"/>
      <c r="H57" s="105"/>
      <c r="I57" s="106"/>
      <c r="J57" s="7"/>
      <c r="K57" s="107" t="s">
        <v>106</v>
      </c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107"/>
      <c r="BH57" s="8"/>
      <c r="BI57" s="96" t="s">
        <v>27</v>
      </c>
      <c r="BJ57" s="97"/>
      <c r="BK57" s="97"/>
      <c r="BL57" s="97"/>
      <c r="BM57" s="97"/>
      <c r="BN57" s="97"/>
      <c r="BO57" s="97"/>
      <c r="BP57" s="97"/>
      <c r="BQ57" s="97"/>
      <c r="BR57" s="97"/>
      <c r="BS57" s="108"/>
      <c r="BT57" s="10"/>
      <c r="BU57" s="10"/>
      <c r="BV57" s="10">
        <v>93.38</v>
      </c>
      <c r="BW57" s="81">
        <f>BW58</f>
        <v>109.16299000000001</v>
      </c>
      <c r="BX57" s="124"/>
      <c r="BY57" s="107"/>
      <c r="BZ57" s="107"/>
      <c r="CA57" s="107"/>
      <c r="CB57" s="107"/>
      <c r="CC57" s="107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  <c r="CN57" s="125"/>
    </row>
    <row r="58" spans="1:92" s="6" customFormat="1" ht="30" customHeight="1" x14ac:dyDescent="0.2">
      <c r="A58" s="104" t="s">
        <v>107</v>
      </c>
      <c r="B58" s="105"/>
      <c r="C58" s="105"/>
      <c r="D58" s="105"/>
      <c r="E58" s="105"/>
      <c r="F58" s="105"/>
      <c r="G58" s="105"/>
      <c r="H58" s="105"/>
      <c r="I58" s="106"/>
      <c r="J58" s="7"/>
      <c r="K58" s="107" t="s">
        <v>303</v>
      </c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8"/>
      <c r="BI58" s="96" t="s">
        <v>27</v>
      </c>
      <c r="BJ58" s="97"/>
      <c r="BK58" s="97"/>
      <c r="BL58" s="97"/>
      <c r="BM58" s="97"/>
      <c r="BN58" s="97"/>
      <c r="BO58" s="97"/>
      <c r="BP58" s="97"/>
      <c r="BQ58" s="97"/>
      <c r="BR58" s="97"/>
      <c r="BS58" s="108"/>
      <c r="BT58" s="10"/>
      <c r="BU58" s="10"/>
      <c r="BV58" s="10">
        <f>BV57</f>
        <v>93.38</v>
      </c>
      <c r="BW58" s="81">
        <f>109162.99/1000</f>
        <v>109.16299000000001</v>
      </c>
      <c r="BX58" s="124"/>
      <c r="BY58" s="107"/>
      <c r="BZ58" s="107"/>
      <c r="CA58" s="107"/>
      <c r="CB58" s="107"/>
      <c r="CC58" s="107"/>
      <c r="CD58" s="107"/>
      <c r="CE58" s="107"/>
      <c r="CF58" s="107"/>
      <c r="CG58" s="107"/>
      <c r="CH58" s="107"/>
      <c r="CI58" s="107"/>
      <c r="CJ58" s="107"/>
      <c r="CK58" s="107"/>
      <c r="CL58" s="107"/>
      <c r="CM58" s="107"/>
      <c r="CN58" s="125"/>
    </row>
    <row r="59" spans="1:92" s="6" customFormat="1" ht="48.75" customHeight="1" x14ac:dyDescent="0.2">
      <c r="A59" s="104" t="s">
        <v>108</v>
      </c>
      <c r="B59" s="105"/>
      <c r="C59" s="105"/>
      <c r="D59" s="105"/>
      <c r="E59" s="105"/>
      <c r="F59" s="105"/>
      <c r="G59" s="105"/>
      <c r="H59" s="105"/>
      <c r="I59" s="106"/>
      <c r="J59" s="7"/>
      <c r="K59" s="107" t="s">
        <v>109</v>
      </c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  <c r="AZ59" s="107"/>
      <c r="BA59" s="107"/>
      <c r="BB59" s="107"/>
      <c r="BC59" s="107"/>
      <c r="BD59" s="107"/>
      <c r="BE59" s="107"/>
      <c r="BF59" s="107"/>
      <c r="BG59" s="107"/>
      <c r="BH59" s="8"/>
      <c r="BI59" s="96" t="s">
        <v>27</v>
      </c>
      <c r="BJ59" s="97"/>
      <c r="BK59" s="97"/>
      <c r="BL59" s="97"/>
      <c r="BM59" s="97"/>
      <c r="BN59" s="97"/>
      <c r="BO59" s="97"/>
      <c r="BP59" s="97"/>
      <c r="BQ59" s="97"/>
      <c r="BR59" s="97"/>
      <c r="BS59" s="108"/>
      <c r="BT59" s="10">
        <v>684.34</v>
      </c>
      <c r="BU59" s="10">
        <v>550.95299999999997</v>
      </c>
      <c r="BV59" s="10">
        <v>1371.15</v>
      </c>
      <c r="BW59" s="81"/>
      <c r="BX59" s="124"/>
      <c r="BY59" s="107"/>
      <c r="BZ59" s="107"/>
      <c r="CA59" s="107"/>
      <c r="CB59" s="107"/>
      <c r="CC59" s="107"/>
      <c r="CD59" s="107"/>
      <c r="CE59" s="107"/>
      <c r="CF59" s="107"/>
      <c r="CG59" s="107"/>
      <c r="CH59" s="107"/>
      <c r="CI59" s="107"/>
      <c r="CJ59" s="107"/>
      <c r="CK59" s="107"/>
      <c r="CL59" s="107"/>
      <c r="CM59" s="107"/>
      <c r="CN59" s="125"/>
    </row>
    <row r="60" spans="1:92" s="6" customFormat="1" ht="33" customHeight="1" x14ac:dyDescent="0.2">
      <c r="A60" s="104" t="s">
        <v>110</v>
      </c>
      <c r="B60" s="105"/>
      <c r="C60" s="105"/>
      <c r="D60" s="105"/>
      <c r="E60" s="105"/>
      <c r="F60" s="105"/>
      <c r="G60" s="105"/>
      <c r="H60" s="105"/>
      <c r="I60" s="106"/>
      <c r="J60" s="7"/>
      <c r="K60" s="107" t="s">
        <v>111</v>
      </c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  <c r="AZ60" s="107"/>
      <c r="BA60" s="107"/>
      <c r="BB60" s="107"/>
      <c r="BC60" s="107"/>
      <c r="BD60" s="107"/>
      <c r="BE60" s="107"/>
      <c r="BF60" s="107"/>
      <c r="BG60" s="107"/>
      <c r="BH60" s="8"/>
      <c r="BI60" s="96" t="s">
        <v>27</v>
      </c>
      <c r="BJ60" s="97"/>
      <c r="BK60" s="97"/>
      <c r="BL60" s="97"/>
      <c r="BM60" s="97"/>
      <c r="BN60" s="97"/>
      <c r="BO60" s="97"/>
      <c r="BP60" s="97"/>
      <c r="BQ60" s="97"/>
      <c r="BR60" s="97"/>
      <c r="BS60" s="108"/>
      <c r="BT60" s="10">
        <f>BT21+BT24+BT26</f>
        <v>8427.08</v>
      </c>
      <c r="BU60" s="10">
        <f>BU21+BU24+BU26</f>
        <v>11359.287811843002</v>
      </c>
      <c r="BV60" s="10">
        <f>BV21+BV24+BV26</f>
        <v>5308.73</v>
      </c>
      <c r="BW60" s="82">
        <f>BW24+BW22</f>
        <v>8883.1349100000007</v>
      </c>
      <c r="BX60" s="124"/>
      <c r="BY60" s="107"/>
      <c r="BZ60" s="107"/>
      <c r="CA60" s="107"/>
      <c r="CB60" s="107"/>
      <c r="CC60" s="107"/>
      <c r="CD60" s="107"/>
      <c r="CE60" s="107"/>
      <c r="CF60" s="107"/>
      <c r="CG60" s="107"/>
      <c r="CH60" s="107"/>
      <c r="CI60" s="107"/>
      <c r="CJ60" s="107"/>
      <c r="CK60" s="107"/>
      <c r="CL60" s="107"/>
      <c r="CM60" s="107"/>
      <c r="CN60" s="125"/>
    </row>
    <row r="61" spans="1:92" s="6" customFormat="1" ht="34.5" customHeight="1" x14ac:dyDescent="0.2">
      <c r="A61" s="104" t="s">
        <v>112</v>
      </c>
      <c r="B61" s="105"/>
      <c r="C61" s="105"/>
      <c r="D61" s="105"/>
      <c r="E61" s="105"/>
      <c r="F61" s="105"/>
      <c r="G61" s="105"/>
      <c r="H61" s="105"/>
      <c r="I61" s="106"/>
      <c r="J61" s="7"/>
      <c r="K61" s="107" t="s">
        <v>113</v>
      </c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8"/>
      <c r="BI61" s="96" t="s">
        <v>27</v>
      </c>
      <c r="BJ61" s="97"/>
      <c r="BK61" s="97"/>
      <c r="BL61" s="97"/>
      <c r="BM61" s="97"/>
      <c r="BN61" s="97"/>
      <c r="BO61" s="97"/>
      <c r="BP61" s="97"/>
      <c r="BQ61" s="97"/>
      <c r="BR61" s="97"/>
      <c r="BS61" s="108"/>
      <c r="BT61" s="10">
        <v>6257.94</v>
      </c>
      <c r="BU61" s="10">
        <f>5836377.06/1000</f>
        <v>5836.3770599999998</v>
      </c>
      <c r="BV61" s="81">
        <v>4079.32</v>
      </c>
      <c r="BW61" s="81">
        <f>5265115.4/1000</f>
        <v>5265.1154000000006</v>
      </c>
      <c r="BX61" s="134"/>
      <c r="BY61" s="135"/>
      <c r="BZ61" s="135"/>
      <c r="CA61" s="135"/>
      <c r="CB61" s="135"/>
      <c r="CC61" s="135"/>
      <c r="CD61" s="135"/>
      <c r="CE61" s="135"/>
      <c r="CF61" s="135"/>
      <c r="CG61" s="135"/>
      <c r="CH61" s="135"/>
      <c r="CI61" s="135"/>
      <c r="CJ61" s="135"/>
      <c r="CK61" s="135"/>
      <c r="CL61" s="135"/>
      <c r="CM61" s="135"/>
      <c r="CN61" s="136"/>
    </row>
    <row r="62" spans="1:92" s="6" customFormat="1" ht="30" customHeight="1" x14ac:dyDescent="0.2">
      <c r="A62" s="104" t="s">
        <v>28</v>
      </c>
      <c r="B62" s="105"/>
      <c r="C62" s="105"/>
      <c r="D62" s="105"/>
      <c r="E62" s="105"/>
      <c r="F62" s="105"/>
      <c r="G62" s="105"/>
      <c r="H62" s="105"/>
      <c r="I62" s="106"/>
      <c r="J62" s="7"/>
      <c r="K62" s="107" t="s">
        <v>114</v>
      </c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8"/>
      <c r="BI62" s="96" t="s">
        <v>115</v>
      </c>
      <c r="BJ62" s="97"/>
      <c r="BK62" s="97"/>
      <c r="BL62" s="97"/>
      <c r="BM62" s="97"/>
      <c r="BN62" s="97"/>
      <c r="BO62" s="97"/>
      <c r="BP62" s="97"/>
      <c r="BQ62" s="97"/>
      <c r="BR62" s="97"/>
      <c r="BS62" s="108"/>
      <c r="BT62" s="10">
        <v>2844</v>
      </c>
      <c r="BU62" s="10">
        <v>2405.7600000000002</v>
      </c>
      <c r="BV62" s="81">
        <v>1357.2</v>
      </c>
      <c r="BW62" s="81">
        <f>1718693/1000</f>
        <v>1718.693</v>
      </c>
      <c r="BX62" s="124"/>
      <c r="BY62" s="107"/>
      <c r="BZ62" s="107"/>
      <c r="CA62" s="107"/>
      <c r="CB62" s="107"/>
      <c r="CC62" s="107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25"/>
    </row>
    <row r="63" spans="1:92" s="6" customFormat="1" ht="60" customHeight="1" x14ac:dyDescent="0.2">
      <c r="A63" s="104" t="s">
        <v>70</v>
      </c>
      <c r="B63" s="105"/>
      <c r="C63" s="105"/>
      <c r="D63" s="105"/>
      <c r="E63" s="105"/>
      <c r="F63" s="105"/>
      <c r="G63" s="105"/>
      <c r="H63" s="105"/>
      <c r="I63" s="106"/>
      <c r="J63" s="7"/>
      <c r="K63" s="107" t="s">
        <v>116</v>
      </c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8"/>
      <c r="BI63" s="96" t="s">
        <v>117</v>
      </c>
      <c r="BJ63" s="97"/>
      <c r="BK63" s="97"/>
      <c r="BL63" s="97"/>
      <c r="BM63" s="97"/>
      <c r="BN63" s="97"/>
      <c r="BO63" s="97"/>
      <c r="BP63" s="97"/>
      <c r="BQ63" s="97"/>
      <c r="BR63" s="97"/>
      <c r="BS63" s="108"/>
      <c r="BT63" s="14">
        <f>BT61/BT62</f>
        <v>2.2004008438818565</v>
      </c>
      <c r="BU63" s="15">
        <f>BU61/BU62</f>
        <v>2.4260013717079008</v>
      </c>
      <c r="BV63" s="14">
        <f>BV61/BV62</f>
        <v>3.0056881815502505</v>
      </c>
      <c r="BW63" s="14">
        <f>BW61/BW62</f>
        <v>3.063441463949641</v>
      </c>
      <c r="BX63" s="124"/>
      <c r="BY63" s="107"/>
      <c r="BZ63" s="107"/>
      <c r="CA63" s="107"/>
      <c r="CB63" s="107"/>
      <c r="CC63" s="107"/>
      <c r="CD63" s="107"/>
      <c r="CE63" s="107"/>
      <c r="CF63" s="107"/>
      <c r="CG63" s="107"/>
      <c r="CH63" s="107"/>
      <c r="CI63" s="107"/>
      <c r="CJ63" s="107"/>
      <c r="CK63" s="107"/>
      <c r="CL63" s="107"/>
      <c r="CM63" s="107"/>
      <c r="CN63" s="125"/>
    </row>
    <row r="64" spans="1:92" s="6" customFormat="1" ht="57" customHeight="1" x14ac:dyDescent="0.2">
      <c r="A64" s="104" t="s">
        <v>118</v>
      </c>
      <c r="B64" s="105"/>
      <c r="C64" s="105"/>
      <c r="D64" s="105"/>
      <c r="E64" s="105"/>
      <c r="F64" s="105"/>
      <c r="G64" s="105"/>
      <c r="H64" s="105"/>
      <c r="I64" s="106"/>
      <c r="J64" s="7"/>
      <c r="K64" s="107" t="s">
        <v>119</v>
      </c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8"/>
      <c r="BI64" s="96" t="s">
        <v>24</v>
      </c>
      <c r="BJ64" s="97"/>
      <c r="BK64" s="97"/>
      <c r="BL64" s="97"/>
      <c r="BM64" s="97"/>
      <c r="BN64" s="97"/>
      <c r="BO64" s="97"/>
      <c r="BP64" s="97"/>
      <c r="BQ64" s="97"/>
      <c r="BR64" s="97"/>
      <c r="BS64" s="108"/>
      <c r="BT64" s="7" t="s">
        <v>24</v>
      </c>
      <c r="BU64" s="10" t="s">
        <v>24</v>
      </c>
      <c r="BV64" s="10" t="s">
        <v>294</v>
      </c>
      <c r="BW64" s="81" t="s">
        <v>24</v>
      </c>
      <c r="BX64" s="109" t="s">
        <v>24</v>
      </c>
      <c r="BY64" s="110"/>
      <c r="BZ64" s="110"/>
      <c r="CA64" s="110"/>
      <c r="CB64" s="110"/>
      <c r="CC64" s="110"/>
      <c r="CD64" s="110"/>
      <c r="CE64" s="110"/>
      <c r="CF64" s="110"/>
      <c r="CG64" s="110"/>
      <c r="CH64" s="110"/>
      <c r="CI64" s="110"/>
      <c r="CJ64" s="110"/>
      <c r="CK64" s="110"/>
      <c r="CL64" s="110"/>
      <c r="CM64" s="110"/>
      <c r="CN64" s="111"/>
    </row>
    <row r="65" spans="1:92" s="6" customFormat="1" ht="30" customHeight="1" x14ac:dyDescent="0.2">
      <c r="A65" s="104" t="s">
        <v>25</v>
      </c>
      <c r="B65" s="105"/>
      <c r="C65" s="105"/>
      <c r="D65" s="105"/>
      <c r="E65" s="105"/>
      <c r="F65" s="105"/>
      <c r="G65" s="105"/>
      <c r="H65" s="105"/>
      <c r="I65" s="106"/>
      <c r="J65" s="7"/>
      <c r="K65" s="107" t="s">
        <v>120</v>
      </c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  <c r="AY65" s="107"/>
      <c r="AZ65" s="107"/>
      <c r="BA65" s="107"/>
      <c r="BB65" s="107"/>
      <c r="BC65" s="107"/>
      <c r="BD65" s="107"/>
      <c r="BE65" s="107"/>
      <c r="BF65" s="107"/>
      <c r="BG65" s="107"/>
      <c r="BH65" s="8"/>
      <c r="BI65" s="96" t="s">
        <v>121</v>
      </c>
      <c r="BJ65" s="97"/>
      <c r="BK65" s="97"/>
      <c r="BL65" s="97"/>
      <c r="BM65" s="97"/>
      <c r="BN65" s="97"/>
      <c r="BO65" s="97"/>
      <c r="BP65" s="97"/>
      <c r="BQ65" s="97"/>
      <c r="BR65" s="97"/>
      <c r="BS65" s="108"/>
      <c r="BT65" s="7">
        <v>76</v>
      </c>
      <c r="BU65" s="10">
        <v>76</v>
      </c>
      <c r="BV65" s="7">
        <v>92</v>
      </c>
      <c r="BW65" s="81">
        <v>92</v>
      </c>
      <c r="BX65" s="124"/>
      <c r="BY65" s="107"/>
      <c r="BZ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25"/>
    </row>
    <row r="66" spans="1:92" s="6" customFormat="1" ht="15" customHeight="1" x14ac:dyDescent="0.2">
      <c r="A66" s="104" t="s">
        <v>122</v>
      </c>
      <c r="B66" s="105"/>
      <c r="C66" s="105"/>
      <c r="D66" s="105"/>
      <c r="E66" s="105"/>
      <c r="F66" s="105"/>
      <c r="G66" s="105"/>
      <c r="H66" s="105"/>
      <c r="I66" s="106"/>
      <c r="J66" s="7"/>
      <c r="K66" s="107" t="s">
        <v>123</v>
      </c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  <c r="AZ66" s="107"/>
      <c r="BA66" s="107"/>
      <c r="BB66" s="107"/>
      <c r="BC66" s="107"/>
      <c r="BD66" s="107"/>
      <c r="BE66" s="107"/>
      <c r="BF66" s="107"/>
      <c r="BG66" s="107"/>
      <c r="BH66" s="8"/>
      <c r="BI66" s="96" t="s">
        <v>124</v>
      </c>
      <c r="BJ66" s="97"/>
      <c r="BK66" s="97"/>
      <c r="BL66" s="97"/>
      <c r="BM66" s="97"/>
      <c r="BN66" s="97"/>
      <c r="BO66" s="97"/>
      <c r="BP66" s="97"/>
      <c r="BQ66" s="97"/>
      <c r="BR66" s="97"/>
      <c r="BS66" s="108"/>
      <c r="BT66" s="7">
        <v>286</v>
      </c>
      <c r="BU66" s="10">
        <v>286</v>
      </c>
      <c r="BV66" s="7">
        <v>295</v>
      </c>
      <c r="BW66" s="81">
        <v>299.60000000000002</v>
      </c>
      <c r="BX66" s="124"/>
      <c r="BY66" s="107"/>
      <c r="BZ66" s="107"/>
      <c r="CA66" s="107"/>
      <c r="CB66" s="107"/>
      <c r="CC66" s="107"/>
      <c r="CD66" s="107"/>
      <c r="CE66" s="107"/>
      <c r="CF66" s="107"/>
      <c r="CG66" s="107"/>
      <c r="CH66" s="107"/>
      <c r="CI66" s="107"/>
      <c r="CJ66" s="107"/>
      <c r="CK66" s="107"/>
      <c r="CL66" s="107"/>
      <c r="CM66" s="107"/>
      <c r="CN66" s="125"/>
    </row>
    <row r="67" spans="1:92" s="6" customFormat="1" ht="30" customHeight="1" x14ac:dyDescent="0.2">
      <c r="A67" s="104" t="s">
        <v>125</v>
      </c>
      <c r="B67" s="105"/>
      <c r="C67" s="105"/>
      <c r="D67" s="105"/>
      <c r="E67" s="105"/>
      <c r="F67" s="105"/>
      <c r="G67" s="105"/>
      <c r="H67" s="105"/>
      <c r="I67" s="106"/>
      <c r="J67" s="7"/>
      <c r="K67" s="107" t="s">
        <v>126</v>
      </c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8"/>
      <c r="BI67" s="96" t="s">
        <v>124</v>
      </c>
      <c r="BJ67" s="97"/>
      <c r="BK67" s="97"/>
      <c r="BL67" s="97"/>
      <c r="BM67" s="97"/>
      <c r="BN67" s="97"/>
      <c r="BO67" s="97"/>
      <c r="BP67" s="97"/>
      <c r="BQ67" s="97"/>
      <c r="BR67" s="97"/>
      <c r="BS67" s="108"/>
      <c r="BT67" s="7">
        <v>286</v>
      </c>
      <c r="BU67" s="10">
        <v>286</v>
      </c>
      <c r="BV67" s="7">
        <v>286</v>
      </c>
      <c r="BW67" s="81">
        <v>286</v>
      </c>
      <c r="BX67" s="124"/>
      <c r="BY67" s="107"/>
      <c r="BZ67" s="107"/>
      <c r="CA67" s="107"/>
      <c r="CB67" s="107"/>
      <c r="CC67" s="107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25"/>
    </row>
    <row r="68" spans="1:92" s="6" customFormat="1" ht="30" customHeight="1" x14ac:dyDescent="0.2">
      <c r="A68" s="104" t="s">
        <v>127</v>
      </c>
      <c r="B68" s="105"/>
      <c r="C68" s="105"/>
      <c r="D68" s="105"/>
      <c r="E68" s="105"/>
      <c r="F68" s="105"/>
      <c r="G68" s="105"/>
      <c r="H68" s="105"/>
      <c r="I68" s="106"/>
      <c r="J68" s="7"/>
      <c r="K68" s="107" t="s">
        <v>128</v>
      </c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8"/>
      <c r="BI68" s="96" t="s">
        <v>129</v>
      </c>
      <c r="BJ68" s="97"/>
      <c r="BK68" s="97"/>
      <c r="BL68" s="97"/>
      <c r="BM68" s="97"/>
      <c r="BN68" s="97"/>
      <c r="BO68" s="97"/>
      <c r="BP68" s="97"/>
      <c r="BQ68" s="97"/>
      <c r="BR68" s="97"/>
      <c r="BS68" s="108"/>
      <c r="BT68" s="7">
        <v>266.42899999999997</v>
      </c>
      <c r="BU68" s="7">
        <v>266.42899999999997</v>
      </c>
      <c r="BV68" s="7">
        <v>274.84300000000002</v>
      </c>
      <c r="BW68" s="80">
        <f>BW69+BW70+BW71</f>
        <v>319.02160000000003</v>
      </c>
      <c r="BX68" s="124"/>
      <c r="BY68" s="107"/>
      <c r="BZ68" s="107"/>
      <c r="CA68" s="107"/>
      <c r="CB68" s="107"/>
      <c r="CC68" s="107"/>
      <c r="CD68" s="107"/>
      <c r="CE68" s="107"/>
      <c r="CF68" s="107"/>
      <c r="CG68" s="107"/>
      <c r="CH68" s="107"/>
      <c r="CI68" s="107"/>
      <c r="CJ68" s="107"/>
      <c r="CK68" s="107"/>
      <c r="CL68" s="107"/>
      <c r="CM68" s="107"/>
      <c r="CN68" s="125"/>
    </row>
    <row r="69" spans="1:92" s="6" customFormat="1" ht="40.5" customHeight="1" x14ac:dyDescent="0.2">
      <c r="A69" s="104" t="s">
        <v>130</v>
      </c>
      <c r="B69" s="105"/>
      <c r="C69" s="105"/>
      <c r="D69" s="105"/>
      <c r="E69" s="105"/>
      <c r="F69" s="105"/>
      <c r="G69" s="105"/>
      <c r="H69" s="105"/>
      <c r="I69" s="106"/>
      <c r="J69" s="7"/>
      <c r="K69" s="107" t="s">
        <v>131</v>
      </c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8"/>
      <c r="BI69" s="96" t="s">
        <v>129</v>
      </c>
      <c r="BJ69" s="97"/>
      <c r="BK69" s="97"/>
      <c r="BL69" s="97"/>
      <c r="BM69" s="97"/>
      <c r="BN69" s="97"/>
      <c r="BO69" s="97"/>
      <c r="BP69" s="97"/>
      <c r="BQ69" s="97"/>
      <c r="BR69" s="97"/>
      <c r="BS69" s="108"/>
      <c r="BT69" s="7">
        <v>19.129000000000001</v>
      </c>
      <c r="BU69" s="7">
        <v>19.129000000000001</v>
      </c>
      <c r="BV69" s="7">
        <v>19.129000000000001</v>
      </c>
      <c r="BW69" s="80">
        <v>19.129000000000001</v>
      </c>
      <c r="BX69" s="124"/>
      <c r="BY69" s="107"/>
      <c r="BZ69" s="107"/>
      <c r="CA69" s="107"/>
      <c r="CB69" s="107"/>
      <c r="CC69" s="107"/>
      <c r="CD69" s="107"/>
      <c r="CE69" s="107"/>
      <c r="CF69" s="107"/>
      <c r="CG69" s="107"/>
      <c r="CH69" s="107"/>
      <c r="CI69" s="107"/>
      <c r="CJ69" s="107"/>
      <c r="CK69" s="107"/>
      <c r="CL69" s="107"/>
      <c r="CM69" s="107"/>
      <c r="CN69" s="125"/>
    </row>
    <row r="70" spans="1:92" s="6" customFormat="1" ht="40.5" customHeight="1" x14ac:dyDescent="0.2">
      <c r="A70" s="104" t="s">
        <v>132</v>
      </c>
      <c r="B70" s="105"/>
      <c r="C70" s="105"/>
      <c r="D70" s="105"/>
      <c r="E70" s="105"/>
      <c r="F70" s="105"/>
      <c r="G70" s="105"/>
      <c r="H70" s="105"/>
      <c r="I70" s="106"/>
      <c r="J70" s="7"/>
      <c r="K70" s="107" t="s">
        <v>133</v>
      </c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8"/>
      <c r="BI70" s="96" t="s">
        <v>129</v>
      </c>
      <c r="BJ70" s="97"/>
      <c r="BK70" s="97"/>
      <c r="BL70" s="97"/>
      <c r="BM70" s="97"/>
      <c r="BN70" s="97"/>
      <c r="BO70" s="97"/>
      <c r="BP70" s="97"/>
      <c r="BQ70" s="97"/>
      <c r="BR70" s="97"/>
      <c r="BS70" s="108"/>
      <c r="BT70" s="7">
        <v>245.14</v>
      </c>
      <c r="BU70" s="7">
        <v>245.14</v>
      </c>
      <c r="BV70" s="7">
        <v>230.685</v>
      </c>
      <c r="BW70" s="80">
        <v>272.3175</v>
      </c>
      <c r="BX70" s="124"/>
      <c r="BY70" s="107"/>
      <c r="BZ70" s="107"/>
      <c r="CA70" s="107"/>
      <c r="CB70" s="107"/>
      <c r="CC70" s="107"/>
      <c r="CD70" s="107"/>
      <c r="CE70" s="107"/>
      <c r="CF70" s="107"/>
      <c r="CG70" s="107"/>
      <c r="CH70" s="107"/>
      <c r="CI70" s="107"/>
      <c r="CJ70" s="107"/>
      <c r="CK70" s="107"/>
      <c r="CL70" s="107"/>
      <c r="CM70" s="107"/>
      <c r="CN70" s="125"/>
    </row>
    <row r="71" spans="1:92" s="6" customFormat="1" ht="40.5" customHeight="1" x14ac:dyDescent="0.2">
      <c r="A71" s="104" t="s">
        <v>134</v>
      </c>
      <c r="B71" s="105"/>
      <c r="C71" s="105"/>
      <c r="D71" s="105"/>
      <c r="E71" s="105"/>
      <c r="F71" s="105"/>
      <c r="G71" s="105"/>
      <c r="H71" s="105"/>
      <c r="I71" s="106"/>
      <c r="J71" s="7"/>
      <c r="K71" s="107" t="s">
        <v>135</v>
      </c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8"/>
      <c r="BI71" s="96" t="s">
        <v>129</v>
      </c>
      <c r="BJ71" s="97"/>
      <c r="BK71" s="97"/>
      <c r="BL71" s="97"/>
      <c r="BM71" s="97"/>
      <c r="BN71" s="97"/>
      <c r="BO71" s="97"/>
      <c r="BP71" s="97"/>
      <c r="BQ71" s="97"/>
      <c r="BR71" s="97"/>
      <c r="BS71" s="108"/>
      <c r="BT71" s="7">
        <v>2.16</v>
      </c>
      <c r="BU71" s="7">
        <v>2.16</v>
      </c>
      <c r="BV71" s="7">
        <v>25.029</v>
      </c>
      <c r="BW71" s="80">
        <v>27.575100000000003</v>
      </c>
      <c r="BX71" s="124"/>
      <c r="BY71" s="107"/>
      <c r="BZ71" s="107"/>
      <c r="CA71" s="107"/>
      <c r="CB71" s="107"/>
      <c r="CC71" s="107"/>
      <c r="CD71" s="107"/>
      <c r="CE71" s="107"/>
      <c r="CF71" s="107"/>
      <c r="CG71" s="107"/>
      <c r="CH71" s="107"/>
      <c r="CI71" s="107"/>
      <c r="CJ71" s="107"/>
      <c r="CK71" s="107"/>
      <c r="CL71" s="107"/>
      <c r="CM71" s="107"/>
      <c r="CN71" s="125"/>
    </row>
    <row r="72" spans="1:92" s="6" customFormat="1" ht="30" customHeight="1" x14ac:dyDescent="0.2">
      <c r="A72" s="104" t="s">
        <v>136</v>
      </c>
      <c r="B72" s="105"/>
      <c r="C72" s="105"/>
      <c r="D72" s="105"/>
      <c r="E72" s="105"/>
      <c r="F72" s="105"/>
      <c r="G72" s="105"/>
      <c r="H72" s="105"/>
      <c r="I72" s="106"/>
      <c r="J72" s="7"/>
      <c r="K72" s="107" t="s">
        <v>137</v>
      </c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8"/>
      <c r="BI72" s="96" t="s">
        <v>129</v>
      </c>
      <c r="BJ72" s="97"/>
      <c r="BK72" s="97"/>
      <c r="BL72" s="97"/>
      <c r="BM72" s="97"/>
      <c r="BN72" s="97"/>
      <c r="BO72" s="97"/>
      <c r="BP72" s="97"/>
      <c r="BQ72" s="97"/>
      <c r="BR72" s="97"/>
      <c r="BS72" s="108"/>
      <c r="BT72" s="7">
        <v>2081.9</v>
      </c>
      <c r="BU72" s="7">
        <f>BT72</f>
        <v>2081.9</v>
      </c>
      <c r="BV72" s="7">
        <v>2619</v>
      </c>
      <c r="BW72" s="80">
        <f>BV72</f>
        <v>2619</v>
      </c>
      <c r="BX72" s="124"/>
      <c r="BY72" s="107"/>
      <c r="BZ72" s="107"/>
      <c r="CA72" s="107"/>
      <c r="CB72" s="107"/>
      <c r="CC72" s="107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25"/>
    </row>
    <row r="73" spans="1:92" s="6" customFormat="1" ht="30" customHeight="1" x14ac:dyDescent="0.2">
      <c r="A73" s="104" t="s">
        <v>138</v>
      </c>
      <c r="B73" s="105"/>
      <c r="C73" s="105"/>
      <c r="D73" s="105"/>
      <c r="E73" s="105"/>
      <c r="F73" s="105"/>
      <c r="G73" s="105"/>
      <c r="H73" s="105"/>
      <c r="I73" s="106"/>
      <c r="J73" s="7"/>
      <c r="K73" s="107" t="s">
        <v>139</v>
      </c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7"/>
      <c r="AV73" s="107"/>
      <c r="AW73" s="107"/>
      <c r="AX73" s="107"/>
      <c r="AY73" s="107"/>
      <c r="AZ73" s="107"/>
      <c r="BA73" s="107"/>
      <c r="BB73" s="107"/>
      <c r="BC73" s="107"/>
      <c r="BD73" s="107"/>
      <c r="BE73" s="107"/>
      <c r="BF73" s="107"/>
      <c r="BG73" s="107"/>
      <c r="BH73" s="8"/>
      <c r="BI73" s="96" t="s">
        <v>129</v>
      </c>
      <c r="BJ73" s="97"/>
      <c r="BK73" s="97"/>
      <c r="BL73" s="97"/>
      <c r="BM73" s="97"/>
      <c r="BN73" s="97"/>
      <c r="BO73" s="97"/>
      <c r="BP73" s="97"/>
      <c r="BQ73" s="97"/>
      <c r="BR73" s="97"/>
      <c r="BS73" s="108"/>
      <c r="BT73" s="7">
        <v>1901.8</v>
      </c>
      <c r="BU73" s="7">
        <f>BT73</f>
        <v>1901.8</v>
      </c>
      <c r="BV73" s="7">
        <v>2503</v>
      </c>
      <c r="BW73" s="80">
        <f>BV73</f>
        <v>2503</v>
      </c>
      <c r="BX73" s="124"/>
      <c r="BY73" s="107"/>
      <c r="BZ73" s="107"/>
      <c r="CA73" s="107"/>
      <c r="CB73" s="107"/>
      <c r="CC73" s="107"/>
      <c r="CD73" s="107"/>
      <c r="CE73" s="107"/>
      <c r="CF73" s="107"/>
      <c r="CG73" s="107"/>
      <c r="CH73" s="107"/>
      <c r="CI73" s="107"/>
      <c r="CJ73" s="107"/>
      <c r="CK73" s="107"/>
      <c r="CL73" s="107"/>
      <c r="CM73" s="107"/>
      <c r="CN73" s="125"/>
    </row>
    <row r="74" spans="1:92" s="6" customFormat="1" ht="30" customHeight="1" x14ac:dyDescent="0.2">
      <c r="A74" s="104" t="s">
        <v>140</v>
      </c>
      <c r="B74" s="105"/>
      <c r="C74" s="105"/>
      <c r="D74" s="105"/>
      <c r="E74" s="105"/>
      <c r="F74" s="105"/>
      <c r="G74" s="105"/>
      <c r="H74" s="105"/>
      <c r="I74" s="106"/>
      <c r="J74" s="7"/>
      <c r="K74" s="107" t="s">
        <v>141</v>
      </c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  <c r="BB74" s="107"/>
      <c r="BC74" s="107"/>
      <c r="BD74" s="107"/>
      <c r="BE74" s="107"/>
      <c r="BF74" s="107"/>
      <c r="BG74" s="107"/>
      <c r="BH74" s="8"/>
      <c r="BI74" s="96" t="s">
        <v>129</v>
      </c>
      <c r="BJ74" s="97"/>
      <c r="BK74" s="97"/>
      <c r="BL74" s="97"/>
      <c r="BM74" s="97"/>
      <c r="BN74" s="97"/>
      <c r="BO74" s="97"/>
      <c r="BP74" s="97"/>
      <c r="BQ74" s="97"/>
      <c r="BR74" s="97"/>
      <c r="BS74" s="108"/>
      <c r="BT74" s="7">
        <v>94.3</v>
      </c>
      <c r="BU74" s="7">
        <f>BT74</f>
        <v>94.3</v>
      </c>
      <c r="BV74" s="7">
        <v>0</v>
      </c>
      <c r="BW74" s="80">
        <v>0</v>
      </c>
      <c r="BX74" s="124"/>
      <c r="BY74" s="107"/>
      <c r="BZ74" s="107"/>
      <c r="CA74" s="107"/>
      <c r="CB74" s="107"/>
      <c r="CC74" s="107"/>
      <c r="CD74" s="107"/>
      <c r="CE74" s="107"/>
      <c r="CF74" s="107"/>
      <c r="CG74" s="107"/>
      <c r="CH74" s="107"/>
      <c r="CI74" s="107"/>
      <c r="CJ74" s="107"/>
      <c r="CK74" s="107"/>
      <c r="CL74" s="107"/>
      <c r="CM74" s="107"/>
      <c r="CN74" s="125"/>
    </row>
    <row r="75" spans="1:92" s="6" customFormat="1" ht="30" customHeight="1" x14ac:dyDescent="0.2">
      <c r="A75" s="104" t="s">
        <v>142</v>
      </c>
      <c r="B75" s="105"/>
      <c r="C75" s="105"/>
      <c r="D75" s="105"/>
      <c r="E75" s="105"/>
      <c r="F75" s="105"/>
      <c r="G75" s="105"/>
      <c r="H75" s="105"/>
      <c r="I75" s="106"/>
      <c r="J75" s="7"/>
      <c r="K75" s="107" t="s">
        <v>143</v>
      </c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7"/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8"/>
      <c r="BI75" s="96" t="s">
        <v>129</v>
      </c>
      <c r="BJ75" s="97"/>
      <c r="BK75" s="97"/>
      <c r="BL75" s="97"/>
      <c r="BM75" s="97"/>
      <c r="BN75" s="97"/>
      <c r="BO75" s="97"/>
      <c r="BP75" s="97"/>
      <c r="BQ75" s="97"/>
      <c r="BR75" s="97"/>
      <c r="BS75" s="108"/>
      <c r="BT75" s="7">
        <v>85.8</v>
      </c>
      <c r="BU75" s="7">
        <f>BT75</f>
        <v>85.8</v>
      </c>
      <c r="BV75" s="7">
        <v>116</v>
      </c>
      <c r="BW75" s="80">
        <v>116</v>
      </c>
      <c r="BX75" s="124"/>
      <c r="BY75" s="107"/>
      <c r="BZ75" s="107"/>
      <c r="CA75" s="107"/>
      <c r="CB75" s="107"/>
      <c r="CC75" s="107"/>
      <c r="CD75" s="107"/>
      <c r="CE75" s="107"/>
      <c r="CF75" s="107"/>
      <c r="CG75" s="107"/>
      <c r="CH75" s="107"/>
      <c r="CI75" s="107"/>
      <c r="CJ75" s="107"/>
      <c r="CK75" s="107"/>
      <c r="CL75" s="107"/>
      <c r="CM75" s="107"/>
      <c r="CN75" s="125"/>
    </row>
    <row r="76" spans="1:92" s="6" customFormat="1" ht="15" customHeight="1" x14ac:dyDescent="0.2">
      <c r="A76" s="104" t="s">
        <v>144</v>
      </c>
      <c r="B76" s="105"/>
      <c r="C76" s="105"/>
      <c r="D76" s="105"/>
      <c r="E76" s="105"/>
      <c r="F76" s="105"/>
      <c r="G76" s="105"/>
      <c r="H76" s="105"/>
      <c r="I76" s="106"/>
      <c r="J76" s="7"/>
      <c r="K76" s="107" t="s">
        <v>145</v>
      </c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8"/>
      <c r="BI76" s="96" t="s">
        <v>146</v>
      </c>
      <c r="BJ76" s="97"/>
      <c r="BK76" s="97"/>
      <c r="BL76" s="97"/>
      <c r="BM76" s="97"/>
      <c r="BN76" s="97"/>
      <c r="BO76" s="97"/>
      <c r="BP76" s="97"/>
      <c r="BQ76" s="97"/>
      <c r="BR76" s="97"/>
      <c r="BS76" s="108"/>
      <c r="BT76" s="7">
        <v>74.91</v>
      </c>
      <c r="BU76" s="7">
        <v>74.91</v>
      </c>
      <c r="BV76" s="7">
        <v>79.25</v>
      </c>
      <c r="BW76" s="80">
        <f>BW77+BW78+BW79</f>
        <v>92.087999999999965</v>
      </c>
      <c r="BX76" s="124"/>
      <c r="BY76" s="107"/>
      <c r="BZ76" s="107"/>
      <c r="CA76" s="107"/>
      <c r="CB76" s="107"/>
      <c r="CC76" s="107"/>
      <c r="CD76" s="107"/>
      <c r="CE76" s="107"/>
      <c r="CF76" s="107"/>
      <c r="CG76" s="107"/>
      <c r="CH76" s="107"/>
      <c r="CI76" s="107"/>
      <c r="CJ76" s="107"/>
      <c r="CK76" s="107"/>
      <c r="CL76" s="107"/>
      <c r="CM76" s="107"/>
      <c r="CN76" s="125"/>
    </row>
    <row r="77" spans="1:92" s="6" customFormat="1" ht="28.5" customHeight="1" x14ac:dyDescent="0.2">
      <c r="A77" s="104" t="s">
        <v>147</v>
      </c>
      <c r="B77" s="105"/>
      <c r="C77" s="105"/>
      <c r="D77" s="105"/>
      <c r="E77" s="105"/>
      <c r="F77" s="105"/>
      <c r="G77" s="105"/>
      <c r="H77" s="105"/>
      <c r="I77" s="106"/>
      <c r="J77" s="7"/>
      <c r="K77" s="107" t="s">
        <v>148</v>
      </c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8"/>
      <c r="BI77" s="96" t="s">
        <v>146</v>
      </c>
      <c r="BJ77" s="97"/>
      <c r="BK77" s="97"/>
      <c r="BL77" s="97"/>
      <c r="BM77" s="97"/>
      <c r="BN77" s="97"/>
      <c r="BO77" s="97"/>
      <c r="BP77" s="97"/>
      <c r="BQ77" s="97"/>
      <c r="BR77" s="97"/>
      <c r="BS77" s="108"/>
      <c r="BT77" s="7">
        <v>4.07</v>
      </c>
      <c r="BU77" s="7">
        <v>4.07</v>
      </c>
      <c r="BV77" s="7">
        <v>4.07</v>
      </c>
      <c r="BW77" s="80">
        <v>4.07</v>
      </c>
      <c r="BX77" s="124"/>
      <c r="BY77" s="107"/>
      <c r="BZ77" s="107"/>
      <c r="CA77" s="107"/>
      <c r="CB77" s="107"/>
      <c r="CC77" s="107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  <c r="CN77" s="125"/>
    </row>
    <row r="78" spans="1:92" s="6" customFormat="1" ht="33" customHeight="1" x14ac:dyDescent="0.2">
      <c r="A78" s="104" t="s">
        <v>149</v>
      </c>
      <c r="B78" s="105"/>
      <c r="C78" s="105"/>
      <c r="D78" s="105"/>
      <c r="E78" s="105"/>
      <c r="F78" s="105"/>
      <c r="G78" s="105"/>
      <c r="H78" s="105"/>
      <c r="I78" s="106"/>
      <c r="J78" s="7"/>
      <c r="K78" s="107" t="s">
        <v>150</v>
      </c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8"/>
      <c r="BI78" s="96" t="s">
        <v>146</v>
      </c>
      <c r="BJ78" s="97"/>
      <c r="BK78" s="97"/>
      <c r="BL78" s="97"/>
      <c r="BM78" s="97"/>
      <c r="BN78" s="97"/>
      <c r="BO78" s="97"/>
      <c r="BP78" s="97"/>
      <c r="BQ78" s="97"/>
      <c r="BR78" s="97"/>
      <c r="BS78" s="108"/>
      <c r="BT78" s="7">
        <v>70.040000000000006</v>
      </c>
      <c r="BU78" s="7">
        <v>70.040000000000006</v>
      </c>
      <c r="BV78" s="7">
        <v>65.91</v>
      </c>
      <c r="BW78" s="80">
        <v>77.804999999999978</v>
      </c>
      <c r="BX78" s="124"/>
      <c r="BY78" s="107"/>
      <c r="BZ78" s="107"/>
      <c r="CA78" s="107"/>
      <c r="CB78" s="107"/>
      <c r="CC78" s="107"/>
      <c r="CD78" s="107"/>
      <c r="CE78" s="107"/>
      <c r="CF78" s="107"/>
      <c r="CG78" s="107"/>
      <c r="CH78" s="107"/>
      <c r="CI78" s="107"/>
      <c r="CJ78" s="107"/>
      <c r="CK78" s="107"/>
      <c r="CL78" s="107"/>
      <c r="CM78" s="107"/>
      <c r="CN78" s="125"/>
    </row>
    <row r="79" spans="1:92" s="6" customFormat="1" ht="30" customHeight="1" x14ac:dyDescent="0.2">
      <c r="A79" s="104" t="s">
        <v>151</v>
      </c>
      <c r="B79" s="105"/>
      <c r="C79" s="105"/>
      <c r="D79" s="105"/>
      <c r="E79" s="105"/>
      <c r="F79" s="105"/>
      <c r="G79" s="105"/>
      <c r="H79" s="105"/>
      <c r="I79" s="106"/>
      <c r="J79" s="7"/>
      <c r="K79" s="107" t="s">
        <v>152</v>
      </c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8"/>
      <c r="BI79" s="96" t="s">
        <v>146</v>
      </c>
      <c r="BJ79" s="97"/>
      <c r="BK79" s="97"/>
      <c r="BL79" s="97"/>
      <c r="BM79" s="97"/>
      <c r="BN79" s="97"/>
      <c r="BO79" s="97"/>
      <c r="BP79" s="97"/>
      <c r="BQ79" s="97"/>
      <c r="BR79" s="97"/>
      <c r="BS79" s="108"/>
      <c r="BT79" s="7">
        <v>0.8</v>
      </c>
      <c r="BU79" s="7">
        <v>0.8</v>
      </c>
      <c r="BV79" s="7">
        <v>9.27</v>
      </c>
      <c r="BW79" s="80">
        <v>10.213000000000001</v>
      </c>
      <c r="BX79" s="124"/>
      <c r="BY79" s="107"/>
      <c r="BZ79" s="107"/>
      <c r="CA79" s="107"/>
      <c r="CB79" s="107"/>
      <c r="CC79" s="107"/>
      <c r="CD79" s="107"/>
      <c r="CE79" s="107"/>
      <c r="CF79" s="107"/>
      <c r="CG79" s="107"/>
      <c r="CH79" s="107"/>
      <c r="CI79" s="107"/>
      <c r="CJ79" s="107"/>
      <c r="CK79" s="107"/>
      <c r="CL79" s="107"/>
      <c r="CM79" s="107"/>
      <c r="CN79" s="125"/>
    </row>
    <row r="80" spans="1:92" s="6" customFormat="1" ht="15" customHeight="1" x14ac:dyDescent="0.2">
      <c r="A80" s="104" t="s">
        <v>153</v>
      </c>
      <c r="B80" s="105"/>
      <c r="C80" s="105"/>
      <c r="D80" s="105"/>
      <c r="E80" s="105"/>
      <c r="F80" s="105"/>
      <c r="G80" s="105"/>
      <c r="H80" s="105"/>
      <c r="I80" s="106"/>
      <c r="J80" s="7"/>
      <c r="K80" s="107" t="s">
        <v>154</v>
      </c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8"/>
      <c r="BI80" s="96" t="s">
        <v>155</v>
      </c>
      <c r="BJ80" s="97"/>
      <c r="BK80" s="97"/>
      <c r="BL80" s="97"/>
      <c r="BM80" s="97"/>
      <c r="BN80" s="97"/>
      <c r="BO80" s="97"/>
      <c r="BP80" s="97"/>
      <c r="BQ80" s="97"/>
      <c r="BR80" s="97"/>
      <c r="BS80" s="108"/>
      <c r="BT80" s="16">
        <f>(BT79+BT78)/(BT77+BT78+BT79)</f>
        <v>0.94566813509544778</v>
      </c>
      <c r="BU80" s="16">
        <f>BT80</f>
        <v>0.94566813509544778</v>
      </c>
      <c r="BV80" s="16">
        <v>0.97</v>
      </c>
      <c r="BW80" s="16">
        <f>BV80</f>
        <v>0.97</v>
      </c>
      <c r="BX80" s="124"/>
      <c r="BY80" s="107"/>
      <c r="BZ80" s="107"/>
      <c r="CA80" s="107"/>
      <c r="CB80" s="107"/>
      <c r="CC80" s="107"/>
      <c r="CD80" s="107"/>
      <c r="CE80" s="107"/>
      <c r="CF80" s="107"/>
      <c r="CG80" s="107"/>
      <c r="CH80" s="107"/>
      <c r="CI80" s="107"/>
      <c r="CJ80" s="107"/>
      <c r="CK80" s="107"/>
      <c r="CL80" s="107"/>
      <c r="CM80" s="107"/>
      <c r="CN80" s="125"/>
    </row>
    <row r="81" spans="1:92" s="6" customFormat="1" ht="30" customHeight="1" x14ac:dyDescent="0.2">
      <c r="A81" s="104" t="s">
        <v>156</v>
      </c>
      <c r="B81" s="105"/>
      <c r="C81" s="105"/>
      <c r="D81" s="105"/>
      <c r="E81" s="105"/>
      <c r="F81" s="105"/>
      <c r="G81" s="105"/>
      <c r="H81" s="105"/>
      <c r="I81" s="106"/>
      <c r="J81" s="7"/>
      <c r="K81" s="107" t="s">
        <v>157</v>
      </c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8"/>
      <c r="BI81" s="96" t="s">
        <v>27</v>
      </c>
      <c r="BJ81" s="97"/>
      <c r="BK81" s="97"/>
      <c r="BL81" s="97"/>
      <c r="BM81" s="97"/>
      <c r="BN81" s="97"/>
      <c r="BO81" s="97"/>
      <c r="BP81" s="97"/>
      <c r="BQ81" s="97"/>
      <c r="BR81" s="97"/>
      <c r="BS81" s="108"/>
      <c r="BT81" s="7">
        <v>0</v>
      </c>
      <c r="BU81" s="7">
        <v>0</v>
      </c>
      <c r="BV81" s="7">
        <v>0</v>
      </c>
      <c r="BW81" s="80">
        <v>0</v>
      </c>
      <c r="BX81" s="124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25"/>
    </row>
    <row r="82" spans="1:92" s="6" customFormat="1" ht="30" customHeight="1" x14ac:dyDescent="0.2">
      <c r="A82" s="104" t="s">
        <v>158</v>
      </c>
      <c r="B82" s="105"/>
      <c r="C82" s="105"/>
      <c r="D82" s="105"/>
      <c r="E82" s="105"/>
      <c r="F82" s="105"/>
      <c r="G82" s="105"/>
      <c r="H82" s="105"/>
      <c r="I82" s="106"/>
      <c r="J82" s="7"/>
      <c r="K82" s="107" t="s">
        <v>159</v>
      </c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8"/>
      <c r="BI82" s="96" t="s">
        <v>27</v>
      </c>
      <c r="BJ82" s="97"/>
      <c r="BK82" s="97"/>
      <c r="BL82" s="97"/>
      <c r="BM82" s="97"/>
      <c r="BN82" s="97"/>
      <c r="BO82" s="97"/>
      <c r="BP82" s="97"/>
      <c r="BQ82" s="97"/>
      <c r="BR82" s="97"/>
      <c r="BS82" s="108"/>
      <c r="BT82" s="7">
        <v>0</v>
      </c>
      <c r="BU82" s="7">
        <v>0</v>
      </c>
      <c r="BV82" s="7">
        <v>0</v>
      </c>
      <c r="BW82" s="80">
        <v>0</v>
      </c>
      <c r="BX82" s="124"/>
      <c r="BY82" s="107"/>
      <c r="BZ82" s="107"/>
      <c r="CA82" s="107"/>
      <c r="CB82" s="107"/>
      <c r="CC82" s="107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  <c r="CN82" s="125"/>
    </row>
    <row r="83" spans="1:92" s="6" customFormat="1" ht="45" customHeight="1" x14ac:dyDescent="0.2">
      <c r="A83" s="104" t="s">
        <v>160</v>
      </c>
      <c r="B83" s="105"/>
      <c r="C83" s="105"/>
      <c r="D83" s="105"/>
      <c r="E83" s="105"/>
      <c r="F83" s="105"/>
      <c r="G83" s="105"/>
      <c r="H83" s="105"/>
      <c r="I83" s="106"/>
      <c r="J83" s="7"/>
      <c r="K83" s="107" t="s">
        <v>161</v>
      </c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8"/>
      <c r="BI83" s="96" t="s">
        <v>155</v>
      </c>
      <c r="BJ83" s="97"/>
      <c r="BK83" s="97"/>
      <c r="BL83" s="97"/>
      <c r="BM83" s="97"/>
      <c r="BN83" s="97"/>
      <c r="BO83" s="97"/>
      <c r="BP83" s="97"/>
      <c r="BQ83" s="97"/>
      <c r="BR83" s="97"/>
      <c r="BS83" s="108"/>
      <c r="BT83" s="7">
        <v>1.19</v>
      </c>
      <c r="BU83" s="7">
        <f>BT83</f>
        <v>1.19</v>
      </c>
      <c r="BV83" s="7">
        <v>1.19</v>
      </c>
      <c r="BW83" s="80">
        <f>BV83</f>
        <v>1.19</v>
      </c>
      <c r="BX83" s="109" t="s">
        <v>24</v>
      </c>
      <c r="BY83" s="110"/>
      <c r="BZ83" s="110"/>
      <c r="CA83" s="110"/>
      <c r="CB83" s="110"/>
      <c r="CC83" s="110"/>
      <c r="CD83" s="110"/>
      <c r="CE83" s="110"/>
      <c r="CF83" s="110"/>
      <c r="CG83" s="110"/>
      <c r="CH83" s="110"/>
      <c r="CI83" s="110"/>
      <c r="CJ83" s="110"/>
      <c r="CK83" s="110"/>
      <c r="CL83" s="110"/>
      <c r="CM83" s="110"/>
      <c r="CN83" s="111"/>
    </row>
    <row r="85" spans="1:92" s="1" customFormat="1" ht="12.75" x14ac:dyDescent="0.2">
      <c r="G85" s="1" t="s">
        <v>162</v>
      </c>
    </row>
    <row r="86" spans="1:92" s="1" customFormat="1" ht="51" customHeight="1" x14ac:dyDescent="0.2">
      <c r="A86" s="137" t="s">
        <v>163</v>
      </c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137"/>
      <c r="AP86" s="137"/>
      <c r="AQ86" s="137"/>
      <c r="AR86" s="137"/>
      <c r="AS86" s="137"/>
      <c r="AT86" s="137"/>
      <c r="AU86" s="137"/>
      <c r="AV86" s="137"/>
      <c r="AW86" s="137"/>
      <c r="AX86" s="137"/>
      <c r="AY86" s="137"/>
      <c r="AZ86" s="137"/>
      <c r="BA86" s="137"/>
      <c r="BB86" s="137"/>
      <c r="BC86" s="137"/>
      <c r="BD86" s="137"/>
      <c r="BE86" s="137"/>
      <c r="BF86" s="137"/>
      <c r="BG86" s="137"/>
      <c r="BH86" s="137"/>
      <c r="BI86" s="137"/>
      <c r="BJ86" s="137"/>
      <c r="BK86" s="137"/>
      <c r="BL86" s="137"/>
      <c r="BM86" s="137"/>
      <c r="BN86" s="137"/>
      <c r="BO86" s="137"/>
      <c r="BP86" s="137"/>
      <c r="BQ86" s="137"/>
      <c r="BR86" s="137"/>
      <c r="BS86" s="137"/>
      <c r="BT86" s="137"/>
      <c r="BU86" s="137"/>
      <c r="BV86" s="137"/>
      <c r="BW86" s="137"/>
      <c r="BX86" s="137"/>
      <c r="BY86" s="137"/>
      <c r="BZ86" s="137"/>
      <c r="CA86" s="137"/>
      <c r="CB86" s="137"/>
      <c r="CC86" s="137"/>
      <c r="CD86" s="137"/>
      <c r="CE86" s="137"/>
      <c r="CF86" s="137"/>
      <c r="CG86" s="137"/>
      <c r="CH86" s="137"/>
      <c r="CI86" s="137"/>
      <c r="CJ86" s="137"/>
      <c r="CK86" s="137"/>
      <c r="CL86" s="137"/>
      <c r="CM86" s="137"/>
      <c r="CN86" s="137"/>
    </row>
    <row r="87" spans="1:92" s="1" customFormat="1" ht="25.5" customHeight="1" x14ac:dyDescent="0.2">
      <c r="A87" s="137" t="s">
        <v>164</v>
      </c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7"/>
      <c r="AY87" s="137"/>
      <c r="AZ87" s="137"/>
      <c r="BA87" s="137"/>
      <c r="BB87" s="137"/>
      <c r="BC87" s="137"/>
      <c r="BD87" s="137"/>
      <c r="BE87" s="137"/>
      <c r="BF87" s="137"/>
      <c r="BG87" s="137"/>
      <c r="BH87" s="137"/>
      <c r="BI87" s="137"/>
      <c r="BJ87" s="137"/>
      <c r="BK87" s="137"/>
      <c r="BL87" s="137"/>
      <c r="BM87" s="137"/>
      <c r="BN87" s="137"/>
      <c r="BO87" s="137"/>
      <c r="BP87" s="137"/>
      <c r="BQ87" s="137"/>
      <c r="BR87" s="137"/>
      <c r="BS87" s="137"/>
      <c r="BT87" s="137"/>
      <c r="BU87" s="137"/>
      <c r="BV87" s="137"/>
      <c r="BW87" s="137"/>
      <c r="BX87" s="137"/>
      <c r="BY87" s="137"/>
      <c r="BZ87" s="137"/>
      <c r="CA87" s="137"/>
      <c r="CB87" s="137"/>
      <c r="CC87" s="137"/>
      <c r="CD87" s="137"/>
      <c r="CE87" s="137"/>
      <c r="CF87" s="137"/>
      <c r="CG87" s="137"/>
      <c r="CH87" s="137"/>
      <c r="CI87" s="137"/>
      <c r="CJ87" s="137"/>
      <c r="CK87" s="137"/>
      <c r="CL87" s="137"/>
      <c r="CM87" s="137"/>
      <c r="CN87" s="137"/>
    </row>
    <row r="88" spans="1:92" s="1" customFormat="1" ht="25.5" customHeight="1" x14ac:dyDescent="0.2">
      <c r="A88" s="137" t="s">
        <v>165</v>
      </c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7"/>
      <c r="AS88" s="137"/>
      <c r="AT88" s="137"/>
      <c r="AU88" s="137"/>
      <c r="AV88" s="137"/>
      <c r="AW88" s="137"/>
      <c r="AX88" s="137"/>
      <c r="AY88" s="137"/>
      <c r="AZ88" s="137"/>
      <c r="BA88" s="137"/>
      <c r="BB88" s="137"/>
      <c r="BC88" s="137"/>
      <c r="BD88" s="137"/>
      <c r="BE88" s="137"/>
      <c r="BF88" s="137"/>
      <c r="BG88" s="137"/>
      <c r="BH88" s="137"/>
      <c r="BI88" s="137"/>
      <c r="BJ88" s="137"/>
      <c r="BK88" s="137"/>
      <c r="BL88" s="137"/>
      <c r="BM88" s="137"/>
      <c r="BN88" s="137"/>
      <c r="BO88" s="137"/>
      <c r="BP88" s="137"/>
      <c r="BQ88" s="137"/>
      <c r="BR88" s="137"/>
      <c r="BS88" s="137"/>
      <c r="BT88" s="137"/>
      <c r="BU88" s="137"/>
      <c r="BV88" s="137"/>
      <c r="BW88" s="137"/>
      <c r="BX88" s="137"/>
      <c r="BY88" s="137"/>
      <c r="BZ88" s="137"/>
      <c r="CA88" s="137"/>
      <c r="CB88" s="137"/>
      <c r="CC88" s="137"/>
      <c r="CD88" s="137"/>
      <c r="CE88" s="137"/>
      <c r="CF88" s="137"/>
      <c r="CG88" s="137"/>
      <c r="CH88" s="137"/>
      <c r="CI88" s="137"/>
      <c r="CJ88" s="137"/>
      <c r="CK88" s="137"/>
      <c r="CL88" s="137"/>
      <c r="CM88" s="137"/>
      <c r="CN88" s="137"/>
    </row>
    <row r="89" spans="1:92" s="1" customFormat="1" ht="25.5" customHeight="1" x14ac:dyDescent="0.2">
      <c r="A89" s="137" t="s">
        <v>166</v>
      </c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37"/>
      <c r="BB89" s="137"/>
      <c r="BC89" s="137"/>
      <c r="BD89" s="137"/>
      <c r="BE89" s="137"/>
      <c r="BF89" s="137"/>
      <c r="BG89" s="137"/>
      <c r="BH89" s="137"/>
      <c r="BI89" s="137"/>
      <c r="BJ89" s="137"/>
      <c r="BK89" s="137"/>
      <c r="BL89" s="137"/>
      <c r="BM89" s="137"/>
      <c r="BN89" s="137"/>
      <c r="BO89" s="137"/>
      <c r="BP89" s="137"/>
      <c r="BQ89" s="137"/>
      <c r="BR89" s="137"/>
      <c r="BS89" s="137"/>
      <c r="BT89" s="137"/>
      <c r="BU89" s="137"/>
      <c r="BV89" s="137"/>
      <c r="BW89" s="137"/>
      <c r="BX89" s="137"/>
      <c r="BY89" s="137"/>
      <c r="BZ89" s="137"/>
      <c r="CA89" s="137"/>
      <c r="CB89" s="137"/>
      <c r="CC89" s="137"/>
      <c r="CD89" s="137"/>
      <c r="CE89" s="137"/>
      <c r="CF89" s="137"/>
      <c r="CG89" s="137"/>
      <c r="CH89" s="137"/>
      <c r="CI89" s="137"/>
      <c r="CJ89" s="137"/>
      <c r="CK89" s="137"/>
      <c r="CL89" s="137"/>
      <c r="CM89" s="137"/>
      <c r="CN89" s="137"/>
    </row>
    <row r="90" spans="1:92" s="1" customFormat="1" ht="25.5" customHeight="1" x14ac:dyDescent="0.2">
      <c r="A90" s="137" t="s">
        <v>167</v>
      </c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  <c r="AK90" s="137"/>
      <c r="AL90" s="137"/>
      <c r="AM90" s="137"/>
      <c r="AN90" s="137"/>
      <c r="AO90" s="137"/>
      <c r="AP90" s="137"/>
      <c r="AQ90" s="137"/>
      <c r="AR90" s="137"/>
      <c r="AS90" s="137"/>
      <c r="AT90" s="137"/>
      <c r="AU90" s="137"/>
      <c r="AV90" s="137"/>
      <c r="AW90" s="137"/>
      <c r="AX90" s="137"/>
      <c r="AY90" s="137"/>
      <c r="AZ90" s="137"/>
      <c r="BA90" s="137"/>
      <c r="BB90" s="137"/>
      <c r="BC90" s="137"/>
      <c r="BD90" s="137"/>
      <c r="BE90" s="137"/>
      <c r="BF90" s="137"/>
      <c r="BG90" s="137"/>
      <c r="BH90" s="137"/>
      <c r="BI90" s="137"/>
      <c r="BJ90" s="137"/>
      <c r="BK90" s="137"/>
      <c r="BL90" s="137"/>
      <c r="BM90" s="137"/>
      <c r="BN90" s="137"/>
      <c r="BO90" s="137"/>
      <c r="BP90" s="137"/>
      <c r="BQ90" s="137"/>
      <c r="BR90" s="137"/>
      <c r="BS90" s="137"/>
      <c r="BT90" s="137"/>
      <c r="BU90" s="137"/>
      <c r="BV90" s="137"/>
      <c r="BW90" s="137"/>
      <c r="BX90" s="137"/>
      <c r="BY90" s="137"/>
      <c r="BZ90" s="137"/>
      <c r="CA90" s="137"/>
      <c r="CB90" s="137"/>
      <c r="CC90" s="137"/>
      <c r="CD90" s="137"/>
      <c r="CE90" s="137"/>
      <c r="CF90" s="137"/>
      <c r="CG90" s="137"/>
      <c r="CH90" s="137"/>
      <c r="CI90" s="137"/>
      <c r="CJ90" s="137"/>
      <c r="CK90" s="137"/>
      <c r="CL90" s="137"/>
      <c r="CM90" s="137"/>
      <c r="CN90" s="137"/>
    </row>
    <row r="91" spans="1:92" ht="3" customHeight="1" x14ac:dyDescent="0.25"/>
  </sheetData>
  <mergeCells count="285">
    <mergeCell ref="A88:CN88"/>
    <mergeCell ref="A89:CN89"/>
    <mergeCell ref="A90:CN90"/>
    <mergeCell ref="A83:I83"/>
    <mergeCell ref="K83:BG83"/>
    <mergeCell ref="BI83:BS83"/>
    <mergeCell ref="BX83:CN83"/>
    <mergeCell ref="A86:CN86"/>
    <mergeCell ref="A87:CN87"/>
    <mergeCell ref="A81:I81"/>
    <mergeCell ref="K81:BG81"/>
    <mergeCell ref="BI81:BS81"/>
    <mergeCell ref="BX81:CN81"/>
    <mergeCell ref="A82:I82"/>
    <mergeCell ref="K82:BG82"/>
    <mergeCell ref="BI82:BS82"/>
    <mergeCell ref="BX82:CN82"/>
    <mergeCell ref="A79:I79"/>
    <mergeCell ref="K79:BG79"/>
    <mergeCell ref="BI79:BS79"/>
    <mergeCell ref="BX79:CN79"/>
    <mergeCell ref="A80:I80"/>
    <mergeCell ref="K80:BG80"/>
    <mergeCell ref="BI80:BS80"/>
    <mergeCell ref="BX80:CN80"/>
    <mergeCell ref="A77:I77"/>
    <mergeCell ref="K77:BG77"/>
    <mergeCell ref="BI77:BS77"/>
    <mergeCell ref="BX77:CN77"/>
    <mergeCell ref="A78:I78"/>
    <mergeCell ref="K78:BG78"/>
    <mergeCell ref="BI78:BS78"/>
    <mergeCell ref="BX78:CN78"/>
    <mergeCell ref="A75:I75"/>
    <mergeCell ref="K75:BG75"/>
    <mergeCell ref="BI75:BS75"/>
    <mergeCell ref="BX75:CN75"/>
    <mergeCell ref="A76:I76"/>
    <mergeCell ref="K76:BG76"/>
    <mergeCell ref="BI76:BS76"/>
    <mergeCell ref="BX76:CN76"/>
    <mergeCell ref="A73:I73"/>
    <mergeCell ref="K73:BG73"/>
    <mergeCell ref="BI73:BS73"/>
    <mergeCell ref="BX73:CN73"/>
    <mergeCell ref="A74:I74"/>
    <mergeCell ref="K74:BG74"/>
    <mergeCell ref="BI74:BS74"/>
    <mergeCell ref="BX74:CN74"/>
    <mergeCell ref="A71:I71"/>
    <mergeCell ref="K71:BG71"/>
    <mergeCell ref="BI71:BS71"/>
    <mergeCell ref="BX71:CN71"/>
    <mergeCell ref="A72:I72"/>
    <mergeCell ref="K72:BG72"/>
    <mergeCell ref="BI72:BS72"/>
    <mergeCell ref="BX72:CN72"/>
    <mergeCell ref="A69:I69"/>
    <mergeCell ref="K69:BG69"/>
    <mergeCell ref="BI69:BS69"/>
    <mergeCell ref="BX69:CN69"/>
    <mergeCell ref="A70:I70"/>
    <mergeCell ref="K70:BG70"/>
    <mergeCell ref="BI70:BS70"/>
    <mergeCell ref="BX70:CN70"/>
    <mergeCell ref="A67:I67"/>
    <mergeCell ref="K67:BG67"/>
    <mergeCell ref="BI67:BS67"/>
    <mergeCell ref="BX67:CN67"/>
    <mergeCell ref="A68:I68"/>
    <mergeCell ref="K68:BG68"/>
    <mergeCell ref="BI68:BS68"/>
    <mergeCell ref="BX68:CN68"/>
    <mergeCell ref="A65:I65"/>
    <mergeCell ref="K65:BG65"/>
    <mergeCell ref="BI65:BS65"/>
    <mergeCell ref="BX65:CN65"/>
    <mergeCell ref="A66:I66"/>
    <mergeCell ref="K66:BG66"/>
    <mergeCell ref="BI66:BS66"/>
    <mergeCell ref="BX66:CN66"/>
    <mergeCell ref="A63:I63"/>
    <mergeCell ref="K63:BG63"/>
    <mergeCell ref="BI63:BS63"/>
    <mergeCell ref="BX63:CN63"/>
    <mergeCell ref="A64:I64"/>
    <mergeCell ref="K64:BG64"/>
    <mergeCell ref="BI64:BS64"/>
    <mergeCell ref="BX64:CN64"/>
    <mergeCell ref="A61:I61"/>
    <mergeCell ref="K61:BG61"/>
    <mergeCell ref="BI61:BS61"/>
    <mergeCell ref="BX61:CN61"/>
    <mergeCell ref="A62:I62"/>
    <mergeCell ref="K62:BG62"/>
    <mergeCell ref="BI62:BS62"/>
    <mergeCell ref="BX62:CN62"/>
    <mergeCell ref="A59:I59"/>
    <mergeCell ref="K59:BG59"/>
    <mergeCell ref="BI59:BS59"/>
    <mergeCell ref="BX59:CN59"/>
    <mergeCell ref="A60:I60"/>
    <mergeCell ref="K60:BG60"/>
    <mergeCell ref="BI60:BS60"/>
    <mergeCell ref="BX60:CN60"/>
    <mergeCell ref="A57:I57"/>
    <mergeCell ref="K57:BG57"/>
    <mergeCell ref="BI57:BS57"/>
    <mergeCell ref="BX57:CN57"/>
    <mergeCell ref="A58:I58"/>
    <mergeCell ref="K58:BG58"/>
    <mergeCell ref="BI58:BS58"/>
    <mergeCell ref="BX58:CN58"/>
    <mergeCell ref="A55:I55"/>
    <mergeCell ref="K55:BG55"/>
    <mergeCell ref="BI55:BS55"/>
    <mergeCell ref="BX55:CN55"/>
    <mergeCell ref="A56:I56"/>
    <mergeCell ref="K56:BG56"/>
    <mergeCell ref="BI56:BS56"/>
    <mergeCell ref="BX56:CN56"/>
    <mergeCell ref="A53:I53"/>
    <mergeCell ref="K53:BG53"/>
    <mergeCell ref="BI53:BS53"/>
    <mergeCell ref="BX53:CN53"/>
    <mergeCell ref="A54:I54"/>
    <mergeCell ref="K54:BG54"/>
    <mergeCell ref="BI54:BS54"/>
    <mergeCell ref="BX54:CN54"/>
    <mergeCell ref="A51:I51"/>
    <mergeCell ref="K51:BG51"/>
    <mergeCell ref="BI51:BS51"/>
    <mergeCell ref="BX51:CN51"/>
    <mergeCell ref="A52:I52"/>
    <mergeCell ref="K52:BG52"/>
    <mergeCell ref="BI52:BS52"/>
    <mergeCell ref="BX52:CN52"/>
    <mergeCell ref="A49:I49"/>
    <mergeCell ref="K49:BG49"/>
    <mergeCell ref="BI49:BS49"/>
    <mergeCell ref="BX49:CN49"/>
    <mergeCell ref="A50:I50"/>
    <mergeCell ref="K50:BG50"/>
    <mergeCell ref="BI50:BS50"/>
    <mergeCell ref="BX50:CN50"/>
    <mergeCell ref="A47:I47"/>
    <mergeCell ref="K47:BG47"/>
    <mergeCell ref="BI47:BS47"/>
    <mergeCell ref="BX47:CN47"/>
    <mergeCell ref="A48:I48"/>
    <mergeCell ref="K48:BG48"/>
    <mergeCell ref="BI48:BS48"/>
    <mergeCell ref="BX48:CN48"/>
    <mergeCell ref="A45:I45"/>
    <mergeCell ref="K45:BG45"/>
    <mergeCell ref="BI45:BS45"/>
    <mergeCell ref="BX45:CN45"/>
    <mergeCell ref="A46:I46"/>
    <mergeCell ref="K46:BG46"/>
    <mergeCell ref="BI46:BS46"/>
    <mergeCell ref="BX46:CN46"/>
    <mergeCell ref="A43:I43"/>
    <mergeCell ref="K43:BG43"/>
    <mergeCell ref="BI43:BS43"/>
    <mergeCell ref="BX43:CN43"/>
    <mergeCell ref="A44:I44"/>
    <mergeCell ref="K44:BG44"/>
    <mergeCell ref="BI44:BS44"/>
    <mergeCell ref="BX44:CN44"/>
    <mergeCell ref="A41:I41"/>
    <mergeCell ref="K41:BG41"/>
    <mergeCell ref="BI41:BS41"/>
    <mergeCell ref="BX41:CN41"/>
    <mergeCell ref="A42:I42"/>
    <mergeCell ref="K42:BG42"/>
    <mergeCell ref="BI42:BS42"/>
    <mergeCell ref="BX42:CN42"/>
    <mergeCell ref="A39:I39"/>
    <mergeCell ref="K39:BG39"/>
    <mergeCell ref="BI39:BS39"/>
    <mergeCell ref="BX38:CN38"/>
    <mergeCell ref="A40:I40"/>
    <mergeCell ref="K40:BG40"/>
    <mergeCell ref="BI40:BS40"/>
    <mergeCell ref="BX40:CN40"/>
    <mergeCell ref="BX39:CN39"/>
    <mergeCell ref="A36:I36"/>
    <mergeCell ref="K36:BG36"/>
    <mergeCell ref="BI36:BS36"/>
    <mergeCell ref="BX36:CN36"/>
    <mergeCell ref="A37:I37"/>
    <mergeCell ref="K37:BG37"/>
    <mergeCell ref="BI37:BS37"/>
    <mergeCell ref="BX37:CN37"/>
    <mergeCell ref="A38:I38"/>
    <mergeCell ref="K38:BG38"/>
    <mergeCell ref="BI38:BS38"/>
    <mergeCell ref="A34:I34"/>
    <mergeCell ref="K34:BG34"/>
    <mergeCell ref="BI34:BS34"/>
    <mergeCell ref="BX34:CN34"/>
    <mergeCell ref="A35:I35"/>
    <mergeCell ref="K35:BG35"/>
    <mergeCell ref="BI35:BS35"/>
    <mergeCell ref="BX35:CN35"/>
    <mergeCell ref="A32:I32"/>
    <mergeCell ref="K32:BG32"/>
    <mergeCell ref="BI32:BS32"/>
    <mergeCell ref="BX32:CN32"/>
    <mergeCell ref="A33:I33"/>
    <mergeCell ref="K33:BG33"/>
    <mergeCell ref="BI33:BS33"/>
    <mergeCell ref="BX33:CN33"/>
    <mergeCell ref="A30:I30"/>
    <mergeCell ref="K30:BG30"/>
    <mergeCell ref="BI30:BS30"/>
    <mergeCell ref="BX30:CN30"/>
    <mergeCell ref="A31:I31"/>
    <mergeCell ref="K31:BG31"/>
    <mergeCell ref="BI31:BS31"/>
    <mergeCell ref="BX31:CN31"/>
    <mergeCell ref="A28:I28"/>
    <mergeCell ref="K28:BG28"/>
    <mergeCell ref="BI28:BS28"/>
    <mergeCell ref="BX28:CN28"/>
    <mergeCell ref="A29:I29"/>
    <mergeCell ref="K29:BG29"/>
    <mergeCell ref="BI29:BS29"/>
    <mergeCell ref="BX29:CN29"/>
    <mergeCell ref="A27:I27"/>
    <mergeCell ref="K27:BG27"/>
    <mergeCell ref="BI27:BS27"/>
    <mergeCell ref="BX27:CN27"/>
    <mergeCell ref="A24:I24"/>
    <mergeCell ref="K24:BG24"/>
    <mergeCell ref="BI24:BS24"/>
    <mergeCell ref="A25:I25"/>
    <mergeCell ref="K25:BG25"/>
    <mergeCell ref="BI25:BS25"/>
    <mergeCell ref="BX25:CN25"/>
    <mergeCell ref="A18:I18"/>
    <mergeCell ref="BX18:CN18"/>
    <mergeCell ref="A19:I19"/>
    <mergeCell ref="K19:BG19"/>
    <mergeCell ref="BI19:BS19"/>
    <mergeCell ref="A26:I26"/>
    <mergeCell ref="K26:BG26"/>
    <mergeCell ref="BI26:BS26"/>
    <mergeCell ref="K18:BG18"/>
    <mergeCell ref="BI18:BS18"/>
    <mergeCell ref="BX26:CN26"/>
    <mergeCell ref="A22:I22"/>
    <mergeCell ref="K22:BG22"/>
    <mergeCell ref="BI22:BS22"/>
    <mergeCell ref="BX20:CN20"/>
    <mergeCell ref="A21:I21"/>
    <mergeCell ref="K21:BG21"/>
    <mergeCell ref="BI21:BS21"/>
    <mergeCell ref="BX19:CN19"/>
    <mergeCell ref="K20:BG20"/>
    <mergeCell ref="BI20:BS20"/>
    <mergeCell ref="A5:CN5"/>
    <mergeCell ref="A6:CN6"/>
    <mergeCell ref="A7:CN7"/>
    <mergeCell ref="A8:CN8"/>
    <mergeCell ref="J11:BN11"/>
    <mergeCell ref="BX21:CN24"/>
    <mergeCell ref="BT15:BU15"/>
    <mergeCell ref="BV15:BW15"/>
    <mergeCell ref="BX15:CN16"/>
    <mergeCell ref="A17:I17"/>
    <mergeCell ref="K17:BG17"/>
    <mergeCell ref="BI17:BS17"/>
    <mergeCell ref="BX17:CN17"/>
    <mergeCell ref="J12:BN12"/>
    <mergeCell ref="AQ13:AX13"/>
    <mergeCell ref="AY13:AZ13"/>
    <mergeCell ref="A23:I23"/>
    <mergeCell ref="K23:BG23"/>
    <mergeCell ref="BI23:BS23"/>
    <mergeCell ref="BI15:BS16"/>
    <mergeCell ref="A20:I20"/>
    <mergeCell ref="BA13:BH13"/>
    <mergeCell ref="A15:I16"/>
    <mergeCell ref="J15:BH16"/>
  </mergeCells>
  <pageMargins left="0.78740157480314965" right="0.31496062992125984" top="0.59055118110236227" bottom="0.39370078740157483" header="0.19685039370078741" footer="0.19685039370078741"/>
  <pageSetup paperSize="9" scale="5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Y94"/>
  <sheetViews>
    <sheetView tabSelected="1" view="pageBreakPreview" topLeftCell="A31" zoomScale="145" zoomScaleNormal="100" zoomScaleSheetLayoutView="145" workbookViewId="0">
      <selection activeCell="EI55" sqref="EI55:EO55"/>
    </sheetView>
  </sheetViews>
  <sheetFormatPr defaultColWidth="0.85546875" defaultRowHeight="12.75" x14ac:dyDescent="0.2"/>
  <cols>
    <col min="1" max="61" width="0.85546875" style="28"/>
    <col min="62" max="62" width="1.7109375" style="28" customWidth="1"/>
    <col min="63" max="70" width="0.85546875" style="28"/>
    <col min="71" max="71" width="1.85546875" style="28" customWidth="1"/>
    <col min="72" max="77" width="0.85546875" style="28"/>
    <col min="78" max="78" width="1.5703125" style="28" customWidth="1"/>
    <col min="79" max="16384" width="0.85546875" style="28"/>
  </cols>
  <sheetData>
    <row r="1" spans="1:155" s="17" customFormat="1" ht="9.75" x14ac:dyDescent="0.2">
      <c r="EY1" s="18" t="s">
        <v>168</v>
      </c>
    </row>
    <row r="2" spans="1:155" s="19" customFormat="1" ht="3.95" customHeight="1" x14ac:dyDescent="0.2"/>
    <row r="3" spans="1:155" s="20" customFormat="1" ht="10.5" x14ac:dyDescent="0.2">
      <c r="A3" s="140" t="s">
        <v>169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  <c r="DJ3" s="140"/>
      <c r="DK3" s="140"/>
      <c r="DL3" s="140"/>
      <c r="DM3" s="140"/>
      <c r="DN3" s="140"/>
      <c r="DO3" s="140"/>
      <c r="DP3" s="140"/>
      <c r="DQ3" s="140"/>
      <c r="DR3" s="140"/>
      <c r="DS3" s="140"/>
      <c r="DT3" s="140"/>
      <c r="DU3" s="140"/>
      <c r="DV3" s="140"/>
      <c r="DW3" s="140"/>
      <c r="DX3" s="140"/>
      <c r="DY3" s="140"/>
      <c r="DZ3" s="140"/>
      <c r="EA3" s="140"/>
      <c r="EB3" s="140"/>
      <c r="EC3" s="140"/>
      <c r="ED3" s="140"/>
      <c r="EE3" s="140"/>
      <c r="EF3" s="140"/>
      <c r="EG3" s="140"/>
      <c r="EH3" s="140"/>
      <c r="EI3" s="140"/>
      <c r="EJ3" s="140"/>
      <c r="EK3" s="140"/>
      <c r="EL3" s="140"/>
      <c r="EM3" s="140"/>
      <c r="EN3" s="140"/>
      <c r="EO3" s="140"/>
      <c r="EP3" s="140"/>
      <c r="EQ3" s="140"/>
      <c r="ER3" s="140"/>
      <c r="ES3" s="140"/>
      <c r="ET3" s="140"/>
      <c r="EU3" s="140"/>
      <c r="EV3" s="140"/>
      <c r="EW3" s="140"/>
      <c r="EX3" s="140"/>
      <c r="EY3" s="140"/>
    </row>
    <row r="4" spans="1:155" s="20" customFormat="1" ht="10.5" x14ac:dyDescent="0.2">
      <c r="A4" s="140" t="s">
        <v>170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</row>
    <row r="5" spans="1:155" s="19" customFormat="1" ht="6" hidden="1" customHeight="1" x14ac:dyDescent="0.2"/>
    <row r="6" spans="1:155" s="21" customFormat="1" ht="8.25" hidden="1" customHeight="1" x14ac:dyDescent="0.15">
      <c r="A6" s="21" t="s">
        <v>171</v>
      </c>
      <c r="AN6" s="21" t="s">
        <v>172</v>
      </c>
    </row>
    <row r="7" spans="1:155" s="21" customFormat="1" ht="8.25" hidden="1" customHeight="1" x14ac:dyDescent="0.15">
      <c r="AN7" s="21" t="s">
        <v>170</v>
      </c>
    </row>
    <row r="8" spans="1:155" s="21" customFormat="1" ht="8.25" hidden="1" customHeight="1" x14ac:dyDescent="0.15">
      <c r="A8" s="21" t="s">
        <v>173</v>
      </c>
      <c r="AN8" s="21" t="s">
        <v>174</v>
      </c>
    </row>
    <row r="9" spans="1:155" s="21" customFormat="1" ht="8.25" hidden="1" customHeight="1" x14ac:dyDescent="0.15">
      <c r="A9" s="21" t="s">
        <v>175</v>
      </c>
      <c r="AN9" s="21" t="s">
        <v>176</v>
      </c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</row>
    <row r="10" spans="1:155" s="20" customFormat="1" ht="4.5" customHeight="1" x14ac:dyDescent="0.2"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</row>
    <row r="11" spans="1:155" s="21" customFormat="1" ht="8.25" customHeight="1" x14ac:dyDescent="0.15">
      <c r="A11" s="21" t="s">
        <v>177</v>
      </c>
      <c r="DG11" s="138" t="s">
        <v>360</v>
      </c>
      <c r="DH11" s="138"/>
      <c r="DI11" s="138"/>
      <c r="DJ11" s="138"/>
      <c r="DK11" s="138"/>
      <c r="DL11" s="138"/>
      <c r="DM11" s="138"/>
      <c r="DN11" s="138"/>
      <c r="DO11" s="138"/>
      <c r="DP11" s="138"/>
      <c r="DQ11" s="138"/>
      <c r="DR11" s="138"/>
      <c r="DS11" s="138"/>
      <c r="DT11" s="138"/>
      <c r="DU11" s="138"/>
      <c r="DV11" s="138"/>
      <c r="DW11" s="138"/>
      <c r="DX11" s="138"/>
      <c r="DY11" s="138"/>
      <c r="DZ11" s="138"/>
      <c r="EA11" s="138"/>
      <c r="EB11" s="138"/>
      <c r="EC11" s="138"/>
      <c r="ED11" s="138"/>
      <c r="EE11" s="138"/>
      <c r="EF11" s="138"/>
      <c r="EG11" s="138"/>
      <c r="EH11" s="138"/>
      <c r="EI11" s="138"/>
      <c r="EJ11" s="138"/>
      <c r="EK11" s="138"/>
      <c r="EL11" s="138"/>
      <c r="EM11" s="138"/>
      <c r="EN11" s="138"/>
      <c r="EO11" s="138"/>
      <c r="EP11" s="138"/>
      <c r="EQ11" s="138"/>
      <c r="ER11" s="138"/>
      <c r="ES11" s="138"/>
      <c r="ET11" s="138"/>
      <c r="EU11" s="138"/>
      <c r="EV11" s="138"/>
      <c r="EW11" s="138"/>
      <c r="EX11" s="138"/>
      <c r="EY11" s="138"/>
    </row>
    <row r="12" spans="1:155" s="21" customFormat="1" ht="8.25" customHeight="1" x14ac:dyDescent="0.15">
      <c r="A12" s="21" t="s">
        <v>178</v>
      </c>
      <c r="DG12" s="139" t="s">
        <v>9</v>
      </c>
      <c r="DH12" s="139"/>
      <c r="DI12" s="139"/>
      <c r="DJ12" s="139"/>
      <c r="DK12" s="139"/>
      <c r="DL12" s="139"/>
      <c r="DM12" s="139"/>
      <c r="DN12" s="139"/>
      <c r="DO12" s="139"/>
      <c r="DP12" s="139"/>
      <c r="DQ12" s="139"/>
      <c r="DR12" s="139"/>
      <c r="DS12" s="139"/>
      <c r="DT12" s="139"/>
      <c r="DU12" s="139"/>
      <c r="DV12" s="139"/>
      <c r="DW12" s="139"/>
      <c r="DX12" s="139"/>
      <c r="DY12" s="139"/>
      <c r="DZ12" s="139"/>
      <c r="EA12" s="139"/>
      <c r="EB12" s="139"/>
      <c r="EC12" s="139"/>
      <c r="ED12" s="139"/>
      <c r="EE12" s="139"/>
      <c r="EF12" s="139"/>
      <c r="EG12" s="139"/>
      <c r="EH12" s="139"/>
      <c r="EI12" s="139"/>
      <c r="EJ12" s="139"/>
      <c r="EK12" s="139"/>
      <c r="EL12" s="139"/>
      <c r="EM12" s="139"/>
      <c r="EN12" s="139"/>
      <c r="EO12" s="139"/>
      <c r="EP12" s="139"/>
      <c r="EQ12" s="139"/>
      <c r="ER12" s="139"/>
      <c r="ES12" s="139"/>
      <c r="ET12" s="139"/>
      <c r="EU12" s="139"/>
      <c r="EV12" s="139"/>
      <c r="EW12" s="139"/>
      <c r="EX12" s="139"/>
      <c r="EY12" s="139"/>
    </row>
    <row r="13" spans="1:155" s="21" customFormat="1" ht="8.25" customHeight="1" x14ac:dyDescent="0.15">
      <c r="A13" s="21" t="s">
        <v>179</v>
      </c>
      <c r="DG13" s="139" t="s">
        <v>180</v>
      </c>
      <c r="DH13" s="139"/>
      <c r="DI13" s="139"/>
      <c r="DJ13" s="139"/>
      <c r="DK13" s="139"/>
      <c r="DL13" s="139"/>
      <c r="DM13" s="139"/>
      <c r="DN13" s="139"/>
      <c r="DO13" s="139"/>
      <c r="DP13" s="139"/>
      <c r="DQ13" s="139"/>
      <c r="DR13" s="139"/>
      <c r="DS13" s="139"/>
      <c r="DT13" s="139"/>
      <c r="DU13" s="139"/>
      <c r="DV13" s="139"/>
      <c r="DW13" s="139"/>
      <c r="DX13" s="139"/>
      <c r="DY13" s="139"/>
      <c r="DZ13" s="139"/>
      <c r="EA13" s="139"/>
      <c r="EB13" s="139"/>
      <c r="EC13" s="139"/>
      <c r="ED13" s="139"/>
      <c r="EE13" s="139"/>
      <c r="EF13" s="139"/>
      <c r="EG13" s="139"/>
      <c r="EH13" s="139"/>
      <c r="EI13" s="139"/>
      <c r="EJ13" s="139"/>
      <c r="EK13" s="139"/>
      <c r="EL13" s="139"/>
      <c r="EM13" s="139"/>
      <c r="EN13" s="139"/>
      <c r="EO13" s="139"/>
      <c r="EP13" s="139"/>
      <c r="EQ13" s="139"/>
      <c r="ER13" s="139"/>
      <c r="ES13" s="139"/>
      <c r="ET13" s="139"/>
      <c r="EU13" s="139"/>
      <c r="EV13" s="139"/>
      <c r="EW13" s="139"/>
      <c r="EX13" s="139"/>
      <c r="EY13" s="139"/>
    </row>
    <row r="14" spans="1:155" s="21" customFormat="1" ht="8.25" customHeight="1" x14ac:dyDescent="0.15">
      <c r="A14" s="21" t="s">
        <v>181</v>
      </c>
      <c r="DG14" s="139" t="s">
        <v>182</v>
      </c>
      <c r="DH14" s="139"/>
      <c r="DI14" s="139"/>
      <c r="DJ14" s="139"/>
      <c r="DK14" s="139"/>
      <c r="DL14" s="139"/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39"/>
      <c r="EL14" s="139"/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</row>
    <row r="15" spans="1:155" s="21" customFormat="1" ht="8.25" customHeight="1" x14ac:dyDescent="0.15">
      <c r="A15" s="21" t="s">
        <v>183</v>
      </c>
      <c r="DG15" s="139" t="s">
        <v>362</v>
      </c>
      <c r="DH15" s="139"/>
      <c r="DI15" s="139"/>
      <c r="DJ15" s="139"/>
      <c r="DK15" s="139"/>
      <c r="DL15" s="139"/>
      <c r="DM15" s="139"/>
      <c r="DN15" s="139"/>
      <c r="DO15" s="139"/>
      <c r="DP15" s="139"/>
      <c r="DQ15" s="139"/>
      <c r="DR15" s="139"/>
      <c r="DS15" s="139"/>
      <c r="DT15" s="139"/>
      <c r="DU15" s="139"/>
      <c r="DV15" s="139"/>
      <c r="DW15" s="139"/>
      <c r="DX15" s="139"/>
      <c r="DY15" s="139"/>
      <c r="DZ15" s="139"/>
      <c r="EA15" s="139"/>
      <c r="EB15" s="139"/>
      <c r="EC15" s="139"/>
      <c r="ED15" s="139"/>
      <c r="EE15" s="139"/>
      <c r="EF15" s="139"/>
      <c r="EG15" s="139"/>
      <c r="EH15" s="139"/>
      <c r="EI15" s="139"/>
      <c r="EJ15" s="139"/>
      <c r="EK15" s="139"/>
      <c r="EL15" s="139"/>
      <c r="EM15" s="139"/>
      <c r="EN15" s="139"/>
      <c r="EO15" s="139"/>
      <c r="EP15" s="139"/>
      <c r="EQ15" s="139"/>
      <c r="ER15" s="139"/>
      <c r="ES15" s="139"/>
      <c r="ET15" s="139"/>
      <c r="EU15" s="139"/>
      <c r="EV15" s="139"/>
      <c r="EW15" s="139"/>
      <c r="EX15" s="139"/>
      <c r="EY15" s="139"/>
    </row>
    <row r="16" spans="1:155" s="21" customFormat="1" ht="8.25" x14ac:dyDescent="0.15"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</row>
    <row r="17" spans="1:155" s="21" customFormat="1" ht="8.1" customHeight="1" x14ac:dyDescent="0.15"/>
    <row r="18" spans="1:155" s="24" customFormat="1" ht="13.5" customHeight="1" x14ac:dyDescent="0.2">
      <c r="A18" s="141" t="s">
        <v>16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3"/>
      <c r="AN18" s="141" t="s">
        <v>184</v>
      </c>
      <c r="AO18" s="142"/>
      <c r="AP18" s="142"/>
      <c r="AQ18" s="142"/>
      <c r="AR18" s="142"/>
      <c r="AS18" s="142"/>
      <c r="AT18" s="142"/>
      <c r="AU18" s="143"/>
      <c r="AV18" s="141" t="s">
        <v>185</v>
      </c>
      <c r="AW18" s="142"/>
      <c r="AX18" s="142"/>
      <c r="AY18" s="142"/>
      <c r="AZ18" s="142"/>
      <c r="BA18" s="143"/>
      <c r="BB18" s="141" t="s">
        <v>186</v>
      </c>
      <c r="BC18" s="142"/>
      <c r="BD18" s="142"/>
      <c r="BE18" s="142"/>
      <c r="BF18" s="142"/>
      <c r="BG18" s="142"/>
      <c r="BH18" s="142"/>
      <c r="BI18" s="142"/>
      <c r="BJ18" s="143"/>
      <c r="BK18" s="141" t="s">
        <v>187</v>
      </c>
      <c r="BL18" s="142"/>
      <c r="BM18" s="142"/>
      <c r="BN18" s="142"/>
      <c r="BO18" s="142"/>
      <c r="BP18" s="142"/>
      <c r="BQ18" s="142"/>
      <c r="BR18" s="142"/>
      <c r="BS18" s="143"/>
      <c r="BT18" s="147" t="s">
        <v>188</v>
      </c>
      <c r="BU18" s="148"/>
      <c r="BV18" s="148"/>
      <c r="BW18" s="148"/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8"/>
      <c r="CJ18" s="148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9"/>
      <c r="CV18" s="141" t="s">
        <v>189</v>
      </c>
      <c r="CW18" s="142"/>
      <c r="CX18" s="142"/>
      <c r="CY18" s="142"/>
      <c r="CZ18" s="142"/>
      <c r="DA18" s="142"/>
      <c r="DB18" s="142"/>
      <c r="DC18" s="142"/>
      <c r="DD18" s="143"/>
      <c r="DE18" s="141" t="s">
        <v>190</v>
      </c>
      <c r="DF18" s="142"/>
      <c r="DG18" s="142"/>
      <c r="DH18" s="142"/>
      <c r="DI18" s="142"/>
      <c r="DJ18" s="142"/>
      <c r="DK18" s="142"/>
      <c r="DL18" s="142"/>
      <c r="DM18" s="143"/>
      <c r="DN18" s="147" t="s">
        <v>191</v>
      </c>
      <c r="DO18" s="148"/>
      <c r="DP18" s="148"/>
      <c r="DQ18" s="148"/>
      <c r="DR18" s="148"/>
      <c r="DS18" s="148"/>
      <c r="DT18" s="148"/>
      <c r="DU18" s="148"/>
      <c r="DV18" s="148"/>
      <c r="DW18" s="148"/>
      <c r="DX18" s="148"/>
      <c r="DY18" s="148"/>
      <c r="DZ18" s="148"/>
      <c r="EA18" s="148"/>
      <c r="EB18" s="148"/>
      <c r="EC18" s="148"/>
      <c r="ED18" s="148"/>
      <c r="EE18" s="148"/>
      <c r="EF18" s="148"/>
      <c r="EG18" s="148"/>
      <c r="EH18" s="148"/>
      <c r="EI18" s="148"/>
      <c r="EJ18" s="148"/>
      <c r="EK18" s="148"/>
      <c r="EL18" s="148"/>
      <c r="EM18" s="148"/>
      <c r="EN18" s="148"/>
      <c r="EO18" s="149"/>
      <c r="EP18" s="141" t="s">
        <v>192</v>
      </c>
      <c r="EQ18" s="142"/>
      <c r="ER18" s="142"/>
      <c r="ES18" s="142"/>
      <c r="ET18" s="142"/>
      <c r="EU18" s="142"/>
      <c r="EV18" s="142"/>
      <c r="EW18" s="142"/>
      <c r="EX18" s="142"/>
      <c r="EY18" s="143"/>
    </row>
    <row r="19" spans="1:155" s="24" customFormat="1" ht="90" customHeight="1" x14ac:dyDescent="0.2">
      <c r="A19" s="144"/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6"/>
      <c r="AN19" s="144"/>
      <c r="AO19" s="145"/>
      <c r="AP19" s="145"/>
      <c r="AQ19" s="145"/>
      <c r="AR19" s="145"/>
      <c r="AS19" s="145"/>
      <c r="AT19" s="145"/>
      <c r="AU19" s="146"/>
      <c r="AV19" s="144"/>
      <c r="AW19" s="145"/>
      <c r="AX19" s="145"/>
      <c r="AY19" s="145"/>
      <c r="AZ19" s="145"/>
      <c r="BA19" s="146"/>
      <c r="BB19" s="144"/>
      <c r="BC19" s="145"/>
      <c r="BD19" s="145"/>
      <c r="BE19" s="145"/>
      <c r="BF19" s="145"/>
      <c r="BG19" s="145"/>
      <c r="BH19" s="145"/>
      <c r="BI19" s="145"/>
      <c r="BJ19" s="146"/>
      <c r="BK19" s="144"/>
      <c r="BL19" s="145"/>
      <c r="BM19" s="145"/>
      <c r="BN19" s="145"/>
      <c r="BO19" s="145"/>
      <c r="BP19" s="145"/>
      <c r="BQ19" s="145"/>
      <c r="BR19" s="145"/>
      <c r="BS19" s="146"/>
      <c r="BT19" s="147" t="s">
        <v>193</v>
      </c>
      <c r="BU19" s="148"/>
      <c r="BV19" s="148"/>
      <c r="BW19" s="148"/>
      <c r="BX19" s="148"/>
      <c r="BY19" s="148"/>
      <c r="BZ19" s="149"/>
      <c r="CA19" s="147" t="s">
        <v>194</v>
      </c>
      <c r="CB19" s="148"/>
      <c r="CC19" s="148"/>
      <c r="CD19" s="148"/>
      <c r="CE19" s="148"/>
      <c r="CF19" s="148"/>
      <c r="CG19" s="149"/>
      <c r="CH19" s="147" t="s">
        <v>195</v>
      </c>
      <c r="CI19" s="148"/>
      <c r="CJ19" s="148"/>
      <c r="CK19" s="148"/>
      <c r="CL19" s="148"/>
      <c r="CM19" s="148"/>
      <c r="CN19" s="149"/>
      <c r="CO19" s="147" t="s">
        <v>196</v>
      </c>
      <c r="CP19" s="148"/>
      <c r="CQ19" s="148"/>
      <c r="CR19" s="148"/>
      <c r="CS19" s="148"/>
      <c r="CT19" s="148"/>
      <c r="CU19" s="149"/>
      <c r="CV19" s="144"/>
      <c r="CW19" s="145"/>
      <c r="CX19" s="145"/>
      <c r="CY19" s="145"/>
      <c r="CZ19" s="145"/>
      <c r="DA19" s="145"/>
      <c r="DB19" s="145"/>
      <c r="DC19" s="145"/>
      <c r="DD19" s="146"/>
      <c r="DE19" s="144"/>
      <c r="DF19" s="145"/>
      <c r="DG19" s="145"/>
      <c r="DH19" s="145"/>
      <c r="DI19" s="145"/>
      <c r="DJ19" s="145"/>
      <c r="DK19" s="145"/>
      <c r="DL19" s="145"/>
      <c r="DM19" s="146"/>
      <c r="DN19" s="147" t="s">
        <v>193</v>
      </c>
      <c r="DO19" s="148"/>
      <c r="DP19" s="148"/>
      <c r="DQ19" s="148"/>
      <c r="DR19" s="148"/>
      <c r="DS19" s="148"/>
      <c r="DT19" s="149"/>
      <c r="DU19" s="147" t="s">
        <v>194</v>
      </c>
      <c r="DV19" s="148"/>
      <c r="DW19" s="148"/>
      <c r="DX19" s="148"/>
      <c r="DY19" s="148"/>
      <c r="DZ19" s="148"/>
      <c r="EA19" s="149"/>
      <c r="EB19" s="147" t="s">
        <v>195</v>
      </c>
      <c r="EC19" s="148"/>
      <c r="ED19" s="148"/>
      <c r="EE19" s="148"/>
      <c r="EF19" s="148"/>
      <c r="EG19" s="148"/>
      <c r="EH19" s="149"/>
      <c r="EI19" s="147" t="s">
        <v>196</v>
      </c>
      <c r="EJ19" s="148"/>
      <c r="EK19" s="148"/>
      <c r="EL19" s="148"/>
      <c r="EM19" s="148"/>
      <c r="EN19" s="148"/>
      <c r="EO19" s="149"/>
      <c r="EP19" s="144"/>
      <c r="EQ19" s="145"/>
      <c r="ER19" s="145"/>
      <c r="ES19" s="145"/>
      <c r="ET19" s="145"/>
      <c r="EU19" s="145"/>
      <c r="EV19" s="145"/>
      <c r="EW19" s="145"/>
      <c r="EX19" s="145"/>
      <c r="EY19" s="146"/>
    </row>
    <row r="20" spans="1:155" s="25" customFormat="1" ht="18.75" customHeight="1" x14ac:dyDescent="0.2">
      <c r="A20" s="150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2"/>
      <c r="AN20" s="150">
        <v>2</v>
      </c>
      <c r="AO20" s="151"/>
      <c r="AP20" s="151"/>
      <c r="AQ20" s="151"/>
      <c r="AR20" s="151"/>
      <c r="AS20" s="151"/>
      <c r="AT20" s="151"/>
      <c r="AU20" s="152"/>
      <c r="AV20" s="150">
        <v>3</v>
      </c>
      <c r="AW20" s="151"/>
      <c r="AX20" s="151"/>
      <c r="AY20" s="151"/>
      <c r="AZ20" s="151"/>
      <c r="BA20" s="152"/>
      <c r="BB20" s="150">
        <v>4</v>
      </c>
      <c r="BC20" s="151"/>
      <c r="BD20" s="151"/>
      <c r="BE20" s="151"/>
      <c r="BF20" s="151"/>
      <c r="BG20" s="151"/>
      <c r="BH20" s="151"/>
      <c r="BI20" s="151"/>
      <c r="BJ20" s="152"/>
      <c r="BK20" s="150">
        <v>5</v>
      </c>
      <c r="BL20" s="151"/>
      <c r="BM20" s="151"/>
      <c r="BN20" s="151"/>
      <c r="BO20" s="151"/>
      <c r="BP20" s="151"/>
      <c r="BQ20" s="151"/>
      <c r="BR20" s="151"/>
      <c r="BS20" s="152"/>
      <c r="BT20" s="150">
        <v>6</v>
      </c>
      <c r="BU20" s="151"/>
      <c r="BV20" s="151"/>
      <c r="BW20" s="151"/>
      <c r="BX20" s="151"/>
      <c r="BY20" s="151"/>
      <c r="BZ20" s="152"/>
      <c r="CA20" s="150">
        <v>7</v>
      </c>
      <c r="CB20" s="151"/>
      <c r="CC20" s="151"/>
      <c r="CD20" s="151"/>
      <c r="CE20" s="151"/>
      <c r="CF20" s="151"/>
      <c r="CG20" s="152"/>
      <c r="CH20" s="147" t="s">
        <v>197</v>
      </c>
      <c r="CI20" s="148"/>
      <c r="CJ20" s="148"/>
      <c r="CK20" s="148"/>
      <c r="CL20" s="148"/>
      <c r="CM20" s="148"/>
      <c r="CN20" s="149"/>
      <c r="CO20" s="150">
        <v>9</v>
      </c>
      <c r="CP20" s="151"/>
      <c r="CQ20" s="151"/>
      <c r="CR20" s="151"/>
      <c r="CS20" s="151"/>
      <c r="CT20" s="151"/>
      <c r="CU20" s="152"/>
      <c r="CV20" s="150">
        <v>10</v>
      </c>
      <c r="CW20" s="151"/>
      <c r="CX20" s="151"/>
      <c r="CY20" s="151"/>
      <c r="CZ20" s="151"/>
      <c r="DA20" s="151"/>
      <c r="DB20" s="151"/>
      <c r="DC20" s="151"/>
      <c r="DD20" s="152"/>
      <c r="DE20" s="150">
        <v>11</v>
      </c>
      <c r="DF20" s="151"/>
      <c r="DG20" s="151"/>
      <c r="DH20" s="151"/>
      <c r="DI20" s="151"/>
      <c r="DJ20" s="151"/>
      <c r="DK20" s="151"/>
      <c r="DL20" s="151"/>
      <c r="DM20" s="152"/>
      <c r="DN20" s="150">
        <v>12</v>
      </c>
      <c r="DO20" s="151"/>
      <c r="DP20" s="151"/>
      <c r="DQ20" s="151"/>
      <c r="DR20" s="151"/>
      <c r="DS20" s="151"/>
      <c r="DT20" s="152"/>
      <c r="DU20" s="150">
        <v>13</v>
      </c>
      <c r="DV20" s="151"/>
      <c r="DW20" s="151"/>
      <c r="DX20" s="151"/>
      <c r="DY20" s="151"/>
      <c r="DZ20" s="151"/>
      <c r="EA20" s="152"/>
      <c r="EB20" s="147" t="s">
        <v>198</v>
      </c>
      <c r="EC20" s="148"/>
      <c r="ED20" s="148"/>
      <c r="EE20" s="148"/>
      <c r="EF20" s="148"/>
      <c r="EG20" s="148"/>
      <c r="EH20" s="149"/>
      <c r="EI20" s="150">
        <v>15</v>
      </c>
      <c r="EJ20" s="151"/>
      <c r="EK20" s="151"/>
      <c r="EL20" s="151"/>
      <c r="EM20" s="151"/>
      <c r="EN20" s="151"/>
      <c r="EO20" s="152"/>
      <c r="EP20" s="150">
        <v>16</v>
      </c>
      <c r="EQ20" s="151"/>
      <c r="ER20" s="151"/>
      <c r="ES20" s="151"/>
      <c r="ET20" s="151"/>
      <c r="EU20" s="151"/>
      <c r="EV20" s="151"/>
      <c r="EW20" s="151"/>
      <c r="EX20" s="151"/>
      <c r="EY20" s="152"/>
    </row>
    <row r="21" spans="1:155" s="26" customFormat="1" ht="16.5" customHeight="1" x14ac:dyDescent="0.15">
      <c r="A21" s="153" t="s">
        <v>199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5"/>
      <c r="AN21" s="156" t="s">
        <v>27</v>
      </c>
      <c r="AO21" s="157"/>
      <c r="AP21" s="157"/>
      <c r="AQ21" s="157"/>
      <c r="AR21" s="157"/>
      <c r="AS21" s="157"/>
      <c r="AT21" s="157"/>
      <c r="AU21" s="158"/>
      <c r="AV21" s="159" t="s">
        <v>200</v>
      </c>
      <c r="AW21" s="160"/>
      <c r="AX21" s="160"/>
      <c r="AY21" s="160"/>
      <c r="AZ21" s="160"/>
      <c r="BA21" s="161"/>
      <c r="BB21" s="162">
        <v>763332</v>
      </c>
      <c r="BC21" s="163"/>
      <c r="BD21" s="163"/>
      <c r="BE21" s="163"/>
      <c r="BF21" s="163"/>
      <c r="BG21" s="163"/>
      <c r="BH21" s="163"/>
      <c r="BI21" s="163"/>
      <c r="BJ21" s="164"/>
      <c r="BK21" s="162"/>
      <c r="BL21" s="163"/>
      <c r="BM21" s="163"/>
      <c r="BN21" s="163"/>
      <c r="BO21" s="163"/>
      <c r="BP21" s="163"/>
      <c r="BQ21" s="163"/>
      <c r="BR21" s="163"/>
      <c r="BS21" s="164"/>
      <c r="BT21" s="162">
        <f>'Прил. 2 (приказ 1831-э)'!BW18+'Прил. 2 (приказ 1831-э)'!BW61-BT55</f>
        <v>59389.212350000002</v>
      </c>
      <c r="BU21" s="163">
        <v>44939015.609146997</v>
      </c>
      <c r="BV21" s="163">
        <v>44939015.609146997</v>
      </c>
      <c r="BW21" s="163">
        <v>44939015.609146997</v>
      </c>
      <c r="BX21" s="163">
        <v>44939015.609146997</v>
      </c>
      <c r="BY21" s="163">
        <v>44939015.609146997</v>
      </c>
      <c r="BZ21" s="164">
        <v>44939015.609146997</v>
      </c>
      <c r="CA21" s="162">
        <f>351640.22/1000</f>
        <v>351.64022</v>
      </c>
      <c r="CB21" s="163"/>
      <c r="CC21" s="163"/>
      <c r="CD21" s="163"/>
      <c r="CE21" s="163"/>
      <c r="CF21" s="163"/>
      <c r="CG21" s="164"/>
      <c r="CH21" s="162">
        <f>BT21+CA21</f>
        <v>59740.852570000003</v>
      </c>
      <c r="CI21" s="163"/>
      <c r="CJ21" s="163"/>
      <c r="CK21" s="163"/>
      <c r="CL21" s="163"/>
      <c r="CM21" s="163"/>
      <c r="CN21" s="164"/>
      <c r="CO21" s="162">
        <f>BB21-CH21</f>
        <v>703591.14743000001</v>
      </c>
      <c r="CP21" s="163"/>
      <c r="CQ21" s="163"/>
      <c r="CR21" s="163"/>
      <c r="CS21" s="163"/>
      <c r="CT21" s="163"/>
      <c r="CU21" s="164"/>
      <c r="CV21" s="162">
        <v>665423</v>
      </c>
      <c r="CW21" s="163"/>
      <c r="CX21" s="163"/>
      <c r="CY21" s="163"/>
      <c r="CZ21" s="163"/>
      <c r="DA21" s="163"/>
      <c r="DB21" s="163"/>
      <c r="DC21" s="163"/>
      <c r="DD21" s="164"/>
      <c r="DE21" s="162"/>
      <c r="DF21" s="163"/>
      <c r="DG21" s="163"/>
      <c r="DH21" s="163"/>
      <c r="DI21" s="163"/>
      <c r="DJ21" s="163"/>
      <c r="DK21" s="163"/>
      <c r="DL21" s="163"/>
      <c r="DM21" s="164"/>
      <c r="DN21" s="162">
        <v>40271.046109999996</v>
      </c>
      <c r="DO21" s="163">
        <v>44939015.609146997</v>
      </c>
      <c r="DP21" s="163">
        <v>44939015.609146997</v>
      </c>
      <c r="DQ21" s="163">
        <v>44939015.609146997</v>
      </c>
      <c r="DR21" s="163">
        <v>44939015.609146997</v>
      </c>
      <c r="DS21" s="163">
        <v>44939015.609146997</v>
      </c>
      <c r="DT21" s="164">
        <v>44939015.609146997</v>
      </c>
      <c r="DU21" s="162">
        <v>168.80794</v>
      </c>
      <c r="DV21" s="163"/>
      <c r="DW21" s="163"/>
      <c r="DX21" s="163"/>
      <c r="DY21" s="163"/>
      <c r="DZ21" s="163"/>
      <c r="EA21" s="164"/>
      <c r="EB21" s="162">
        <v>40439.854049999994</v>
      </c>
      <c r="EC21" s="163"/>
      <c r="ED21" s="163"/>
      <c r="EE21" s="163"/>
      <c r="EF21" s="163"/>
      <c r="EG21" s="163"/>
      <c r="EH21" s="164"/>
      <c r="EI21" s="162">
        <v>624983.14595000003</v>
      </c>
      <c r="EJ21" s="163"/>
      <c r="EK21" s="163"/>
      <c r="EL21" s="163"/>
      <c r="EM21" s="163"/>
      <c r="EN21" s="163"/>
      <c r="EO21" s="164"/>
      <c r="EP21" s="162"/>
      <c r="EQ21" s="163"/>
      <c r="ER21" s="163"/>
      <c r="ES21" s="163"/>
      <c r="ET21" s="163"/>
      <c r="EU21" s="163"/>
      <c r="EV21" s="163"/>
      <c r="EW21" s="163"/>
      <c r="EX21" s="163"/>
      <c r="EY21" s="164"/>
    </row>
    <row r="22" spans="1:155" s="26" customFormat="1" ht="8.25" customHeight="1" x14ac:dyDescent="0.15">
      <c r="A22" s="165" t="s">
        <v>201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7"/>
      <c r="AN22" s="156" t="s">
        <v>27</v>
      </c>
      <c r="AO22" s="157"/>
      <c r="AP22" s="157"/>
      <c r="AQ22" s="157"/>
      <c r="AR22" s="157"/>
      <c r="AS22" s="157"/>
      <c r="AT22" s="157"/>
      <c r="AU22" s="158"/>
      <c r="AV22" s="159" t="s">
        <v>202</v>
      </c>
      <c r="AW22" s="160"/>
      <c r="AX22" s="160"/>
      <c r="AY22" s="160"/>
      <c r="AZ22" s="160"/>
      <c r="BA22" s="161"/>
      <c r="BB22" s="162">
        <f>BB23+BB24+BB29</f>
        <v>161178</v>
      </c>
      <c r="BC22" s="163"/>
      <c r="BD22" s="163"/>
      <c r="BE22" s="163"/>
      <c r="BF22" s="163"/>
      <c r="BG22" s="163"/>
      <c r="BH22" s="163"/>
      <c r="BI22" s="163"/>
      <c r="BJ22" s="164"/>
      <c r="BK22" s="162"/>
      <c r="BL22" s="163"/>
      <c r="BM22" s="163"/>
      <c r="BN22" s="163"/>
      <c r="BO22" s="163"/>
      <c r="BP22" s="163"/>
      <c r="BQ22" s="163"/>
      <c r="BR22" s="163"/>
      <c r="BS22" s="164"/>
      <c r="BT22" s="162">
        <f>BT23+BT24+BT29</f>
        <v>5265.1154000000006</v>
      </c>
      <c r="BU22" s="163"/>
      <c r="BV22" s="163"/>
      <c r="BW22" s="163"/>
      <c r="BX22" s="163"/>
      <c r="BY22" s="163"/>
      <c r="BZ22" s="164"/>
      <c r="CA22" s="162">
        <f>CA23</f>
        <v>198.85408999999999</v>
      </c>
      <c r="CB22" s="163"/>
      <c r="CC22" s="163"/>
      <c r="CD22" s="163"/>
      <c r="CE22" s="163"/>
      <c r="CF22" s="163"/>
      <c r="CG22" s="164"/>
      <c r="CH22" s="162">
        <f>BT22+CA22</f>
        <v>5463.9694900000004</v>
      </c>
      <c r="CI22" s="163"/>
      <c r="CJ22" s="163"/>
      <c r="CK22" s="163"/>
      <c r="CL22" s="163"/>
      <c r="CM22" s="163"/>
      <c r="CN22" s="164"/>
      <c r="CO22" s="162">
        <f t="shared" ref="CO22:CO55" si="0">BB22-CH22</f>
        <v>155714.03051000001</v>
      </c>
      <c r="CP22" s="163"/>
      <c r="CQ22" s="163"/>
      <c r="CR22" s="163"/>
      <c r="CS22" s="163"/>
      <c r="CT22" s="163"/>
      <c r="CU22" s="164"/>
      <c r="CV22" s="162">
        <v>132678.98256999999</v>
      </c>
      <c r="CW22" s="163"/>
      <c r="CX22" s="163"/>
      <c r="CY22" s="163"/>
      <c r="CZ22" s="163"/>
      <c r="DA22" s="163"/>
      <c r="DB22" s="163"/>
      <c r="DC22" s="163"/>
      <c r="DD22" s="164"/>
      <c r="DE22" s="162"/>
      <c r="DF22" s="163"/>
      <c r="DG22" s="163"/>
      <c r="DH22" s="163"/>
      <c r="DI22" s="163"/>
      <c r="DJ22" s="163"/>
      <c r="DK22" s="163"/>
      <c r="DL22" s="163"/>
      <c r="DM22" s="164"/>
      <c r="DN22" s="162">
        <v>4296.36211</v>
      </c>
      <c r="DO22" s="163"/>
      <c r="DP22" s="163"/>
      <c r="DQ22" s="163"/>
      <c r="DR22" s="163"/>
      <c r="DS22" s="163"/>
      <c r="DT22" s="164"/>
      <c r="DU22" s="162"/>
      <c r="DV22" s="163"/>
      <c r="DW22" s="163"/>
      <c r="DX22" s="163"/>
      <c r="DY22" s="163"/>
      <c r="DZ22" s="163"/>
      <c r="EA22" s="164"/>
      <c r="EB22" s="162">
        <v>4296.36211</v>
      </c>
      <c r="EC22" s="163"/>
      <c r="ED22" s="163"/>
      <c r="EE22" s="163"/>
      <c r="EF22" s="163"/>
      <c r="EG22" s="163"/>
      <c r="EH22" s="164"/>
      <c r="EI22" s="162">
        <v>128382.62045999999</v>
      </c>
      <c r="EJ22" s="163"/>
      <c r="EK22" s="163"/>
      <c r="EL22" s="163"/>
      <c r="EM22" s="163"/>
      <c r="EN22" s="163"/>
      <c r="EO22" s="164"/>
      <c r="EP22" s="162"/>
      <c r="EQ22" s="163"/>
      <c r="ER22" s="163"/>
      <c r="ES22" s="163"/>
      <c r="ET22" s="163"/>
      <c r="EU22" s="163"/>
      <c r="EV22" s="163"/>
      <c r="EW22" s="163"/>
      <c r="EX22" s="163"/>
      <c r="EY22" s="164"/>
    </row>
    <row r="23" spans="1:155" s="26" customFormat="1" ht="8.25" customHeight="1" x14ac:dyDescent="0.15">
      <c r="A23" s="168" t="s">
        <v>203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70"/>
      <c r="AN23" s="156" t="s">
        <v>27</v>
      </c>
      <c r="AO23" s="157"/>
      <c r="AP23" s="157"/>
      <c r="AQ23" s="157"/>
      <c r="AR23" s="157"/>
      <c r="AS23" s="157"/>
      <c r="AT23" s="157"/>
      <c r="AU23" s="158"/>
      <c r="AV23" s="159" t="s">
        <v>204</v>
      </c>
      <c r="AW23" s="160"/>
      <c r="AX23" s="160"/>
      <c r="AY23" s="160"/>
      <c r="AZ23" s="160"/>
      <c r="BA23" s="161"/>
      <c r="BB23" s="162">
        <v>121034</v>
      </c>
      <c r="BC23" s="163"/>
      <c r="BD23" s="163"/>
      <c r="BE23" s="163"/>
      <c r="BF23" s="163"/>
      <c r="BG23" s="163"/>
      <c r="BH23" s="163"/>
      <c r="BI23" s="163"/>
      <c r="BJ23" s="164"/>
      <c r="BK23" s="162"/>
      <c r="BL23" s="163"/>
      <c r="BM23" s="163"/>
      <c r="BN23" s="163"/>
      <c r="BO23" s="163"/>
      <c r="BP23" s="163"/>
      <c r="BQ23" s="163"/>
      <c r="BR23" s="163"/>
      <c r="BS23" s="164"/>
      <c r="BT23" s="162"/>
      <c r="BU23" s="163"/>
      <c r="BV23" s="163"/>
      <c r="BW23" s="163"/>
      <c r="BX23" s="163"/>
      <c r="BY23" s="163"/>
      <c r="BZ23" s="164"/>
      <c r="CA23" s="162">
        <f>198854.09/1000</f>
        <v>198.85408999999999</v>
      </c>
      <c r="CB23" s="163"/>
      <c r="CC23" s="163"/>
      <c r="CD23" s="163"/>
      <c r="CE23" s="163"/>
      <c r="CF23" s="163"/>
      <c r="CG23" s="164"/>
      <c r="CH23" s="162">
        <f>CA23</f>
        <v>198.85408999999999</v>
      </c>
      <c r="CI23" s="163"/>
      <c r="CJ23" s="163"/>
      <c r="CK23" s="163"/>
      <c r="CL23" s="163"/>
      <c r="CM23" s="163"/>
      <c r="CN23" s="164"/>
      <c r="CO23" s="162">
        <f t="shared" si="0"/>
        <v>120835.14591000001</v>
      </c>
      <c r="CP23" s="163"/>
      <c r="CQ23" s="163"/>
      <c r="CR23" s="163"/>
      <c r="CS23" s="163"/>
      <c r="CT23" s="163"/>
      <c r="CU23" s="164"/>
      <c r="CV23" s="162">
        <v>89486.982569999993</v>
      </c>
      <c r="CW23" s="163"/>
      <c r="CX23" s="163"/>
      <c r="CY23" s="163"/>
      <c r="CZ23" s="163"/>
      <c r="DA23" s="163"/>
      <c r="DB23" s="163"/>
      <c r="DC23" s="163"/>
      <c r="DD23" s="164"/>
      <c r="DE23" s="162"/>
      <c r="DF23" s="163"/>
      <c r="DG23" s="163"/>
      <c r="DH23" s="163"/>
      <c r="DI23" s="163"/>
      <c r="DJ23" s="163"/>
      <c r="DK23" s="163"/>
      <c r="DL23" s="163"/>
      <c r="DM23" s="164"/>
      <c r="DN23" s="162"/>
      <c r="DO23" s="163"/>
      <c r="DP23" s="163"/>
      <c r="DQ23" s="163"/>
      <c r="DR23" s="163"/>
      <c r="DS23" s="163"/>
      <c r="DT23" s="164"/>
      <c r="DU23" s="162"/>
      <c r="DV23" s="163"/>
      <c r="DW23" s="163"/>
      <c r="DX23" s="163"/>
      <c r="DY23" s="163"/>
      <c r="DZ23" s="163"/>
      <c r="EA23" s="164"/>
      <c r="EB23" s="162"/>
      <c r="EC23" s="163"/>
      <c r="ED23" s="163"/>
      <c r="EE23" s="163"/>
      <c r="EF23" s="163"/>
      <c r="EG23" s="163"/>
      <c r="EH23" s="164"/>
      <c r="EI23" s="162">
        <v>89486.982569999993</v>
      </c>
      <c r="EJ23" s="163"/>
      <c r="EK23" s="163"/>
      <c r="EL23" s="163"/>
      <c r="EM23" s="163"/>
      <c r="EN23" s="163"/>
      <c r="EO23" s="164"/>
      <c r="EP23" s="162"/>
      <c r="EQ23" s="163"/>
      <c r="ER23" s="163"/>
      <c r="ES23" s="163"/>
      <c r="ET23" s="163"/>
      <c r="EU23" s="163"/>
      <c r="EV23" s="163"/>
      <c r="EW23" s="163"/>
      <c r="EX23" s="163"/>
      <c r="EY23" s="164"/>
    </row>
    <row r="24" spans="1:155" s="26" customFormat="1" ht="33.75" customHeight="1" x14ac:dyDescent="0.15">
      <c r="A24" s="168" t="s">
        <v>205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70"/>
      <c r="AN24" s="156" t="s">
        <v>27</v>
      </c>
      <c r="AO24" s="157"/>
      <c r="AP24" s="157"/>
      <c r="AQ24" s="157"/>
      <c r="AR24" s="157"/>
      <c r="AS24" s="157"/>
      <c r="AT24" s="157"/>
      <c r="AU24" s="158"/>
      <c r="AV24" s="159" t="s">
        <v>206</v>
      </c>
      <c r="AW24" s="160"/>
      <c r="AX24" s="160"/>
      <c r="AY24" s="160"/>
      <c r="AZ24" s="160"/>
      <c r="BA24" s="161"/>
      <c r="BB24" s="162">
        <v>14366</v>
      </c>
      <c r="BC24" s="163"/>
      <c r="BD24" s="163"/>
      <c r="BE24" s="163"/>
      <c r="BF24" s="163"/>
      <c r="BG24" s="163"/>
      <c r="BH24" s="163"/>
      <c r="BI24" s="163"/>
      <c r="BJ24" s="164"/>
      <c r="BK24" s="162"/>
      <c r="BL24" s="163"/>
      <c r="BM24" s="163"/>
      <c r="BN24" s="163"/>
      <c r="BO24" s="163"/>
      <c r="BP24" s="163"/>
      <c r="BQ24" s="163"/>
      <c r="BR24" s="163"/>
      <c r="BS24" s="164"/>
      <c r="BT24" s="162">
        <f>'Прил. 2 (приказ 1831-э)'!BW61</f>
        <v>5265.1154000000006</v>
      </c>
      <c r="BU24" s="163"/>
      <c r="BV24" s="163"/>
      <c r="BW24" s="163"/>
      <c r="BX24" s="163"/>
      <c r="BY24" s="163"/>
      <c r="BZ24" s="164"/>
      <c r="CA24" s="162"/>
      <c r="CB24" s="163"/>
      <c r="CC24" s="163"/>
      <c r="CD24" s="163"/>
      <c r="CE24" s="163"/>
      <c r="CF24" s="163"/>
      <c r="CG24" s="164"/>
      <c r="CH24" s="162">
        <f>BT24+CA24</f>
        <v>5265.1154000000006</v>
      </c>
      <c r="CI24" s="163"/>
      <c r="CJ24" s="163"/>
      <c r="CK24" s="163"/>
      <c r="CL24" s="163"/>
      <c r="CM24" s="163"/>
      <c r="CN24" s="164"/>
      <c r="CO24" s="162">
        <f t="shared" si="0"/>
        <v>9100.8845999999994</v>
      </c>
      <c r="CP24" s="163"/>
      <c r="CQ24" s="163"/>
      <c r="CR24" s="163"/>
      <c r="CS24" s="163"/>
      <c r="CT24" s="163"/>
      <c r="CU24" s="164"/>
      <c r="CV24" s="162">
        <v>13276</v>
      </c>
      <c r="CW24" s="163"/>
      <c r="CX24" s="163"/>
      <c r="CY24" s="163"/>
      <c r="CZ24" s="163"/>
      <c r="DA24" s="163"/>
      <c r="DB24" s="163"/>
      <c r="DC24" s="163"/>
      <c r="DD24" s="164"/>
      <c r="DE24" s="162"/>
      <c r="DF24" s="163"/>
      <c r="DG24" s="163"/>
      <c r="DH24" s="163"/>
      <c r="DI24" s="163"/>
      <c r="DJ24" s="163"/>
      <c r="DK24" s="163"/>
      <c r="DL24" s="163"/>
      <c r="DM24" s="164"/>
      <c r="DN24" s="162">
        <v>4296.36211</v>
      </c>
      <c r="DO24" s="163"/>
      <c r="DP24" s="163"/>
      <c r="DQ24" s="163"/>
      <c r="DR24" s="163"/>
      <c r="DS24" s="163"/>
      <c r="DT24" s="164"/>
      <c r="DU24" s="162"/>
      <c r="DV24" s="163"/>
      <c r="DW24" s="163"/>
      <c r="DX24" s="163"/>
      <c r="DY24" s="163"/>
      <c r="DZ24" s="163"/>
      <c r="EA24" s="164"/>
      <c r="EB24" s="162">
        <v>4296.36211</v>
      </c>
      <c r="EC24" s="163"/>
      <c r="ED24" s="163"/>
      <c r="EE24" s="163"/>
      <c r="EF24" s="163"/>
      <c r="EG24" s="163"/>
      <c r="EH24" s="164"/>
      <c r="EI24" s="162">
        <v>8979.63789</v>
      </c>
      <c r="EJ24" s="163"/>
      <c r="EK24" s="163"/>
      <c r="EL24" s="163"/>
      <c r="EM24" s="163"/>
      <c r="EN24" s="163"/>
      <c r="EO24" s="164"/>
      <c r="EP24" s="162"/>
      <c r="EQ24" s="163"/>
      <c r="ER24" s="163"/>
      <c r="ES24" s="163"/>
      <c r="ET24" s="163"/>
      <c r="EU24" s="163"/>
      <c r="EV24" s="163"/>
      <c r="EW24" s="163"/>
      <c r="EX24" s="163"/>
      <c r="EY24" s="164"/>
    </row>
    <row r="25" spans="1:155" s="26" customFormat="1" ht="8.25" customHeight="1" x14ac:dyDescent="0.15">
      <c r="A25" s="171" t="s">
        <v>207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3"/>
      <c r="AN25" s="156" t="s">
        <v>27</v>
      </c>
      <c r="AO25" s="157"/>
      <c r="AP25" s="157"/>
      <c r="AQ25" s="157"/>
      <c r="AR25" s="157"/>
      <c r="AS25" s="157"/>
      <c r="AT25" s="157"/>
      <c r="AU25" s="158"/>
      <c r="AV25" s="159"/>
      <c r="AW25" s="160"/>
      <c r="AX25" s="160"/>
      <c r="AY25" s="160"/>
      <c r="AZ25" s="160"/>
      <c r="BA25" s="161"/>
      <c r="BB25" s="162">
        <f>BB24</f>
        <v>14366</v>
      </c>
      <c r="BC25" s="163"/>
      <c r="BD25" s="163"/>
      <c r="BE25" s="163"/>
      <c r="BF25" s="163"/>
      <c r="BG25" s="163"/>
      <c r="BH25" s="163"/>
      <c r="BI25" s="163"/>
      <c r="BJ25" s="164"/>
      <c r="BK25" s="162"/>
      <c r="BL25" s="163"/>
      <c r="BM25" s="163"/>
      <c r="BN25" s="163"/>
      <c r="BO25" s="163"/>
      <c r="BP25" s="163"/>
      <c r="BQ25" s="163"/>
      <c r="BR25" s="163"/>
      <c r="BS25" s="164"/>
      <c r="BT25" s="162">
        <f>BT24</f>
        <v>5265.1154000000006</v>
      </c>
      <c r="BU25" s="163"/>
      <c r="BV25" s="163"/>
      <c r="BW25" s="163"/>
      <c r="BX25" s="163"/>
      <c r="BY25" s="163"/>
      <c r="BZ25" s="164"/>
      <c r="CA25" s="162"/>
      <c r="CB25" s="163"/>
      <c r="CC25" s="163"/>
      <c r="CD25" s="163"/>
      <c r="CE25" s="163"/>
      <c r="CF25" s="163"/>
      <c r="CG25" s="164"/>
      <c r="CH25" s="162">
        <f>BT25+CA25</f>
        <v>5265.1154000000006</v>
      </c>
      <c r="CI25" s="163"/>
      <c r="CJ25" s="163"/>
      <c r="CK25" s="163"/>
      <c r="CL25" s="163"/>
      <c r="CM25" s="163"/>
      <c r="CN25" s="164"/>
      <c r="CO25" s="162">
        <f t="shared" si="0"/>
        <v>9100.8845999999994</v>
      </c>
      <c r="CP25" s="163"/>
      <c r="CQ25" s="163"/>
      <c r="CR25" s="163"/>
      <c r="CS25" s="163"/>
      <c r="CT25" s="163"/>
      <c r="CU25" s="164"/>
      <c r="CV25" s="162">
        <v>13276</v>
      </c>
      <c r="CW25" s="163"/>
      <c r="CX25" s="163"/>
      <c r="CY25" s="163"/>
      <c r="CZ25" s="163"/>
      <c r="DA25" s="163"/>
      <c r="DB25" s="163"/>
      <c r="DC25" s="163"/>
      <c r="DD25" s="164"/>
      <c r="DE25" s="162"/>
      <c r="DF25" s="163"/>
      <c r="DG25" s="163"/>
      <c r="DH25" s="163"/>
      <c r="DI25" s="163"/>
      <c r="DJ25" s="163"/>
      <c r="DK25" s="163"/>
      <c r="DL25" s="163"/>
      <c r="DM25" s="164"/>
      <c r="DN25" s="162">
        <v>4296.36211</v>
      </c>
      <c r="DO25" s="163"/>
      <c r="DP25" s="163"/>
      <c r="DQ25" s="163"/>
      <c r="DR25" s="163"/>
      <c r="DS25" s="163"/>
      <c r="DT25" s="164"/>
      <c r="DU25" s="162"/>
      <c r="DV25" s="163"/>
      <c r="DW25" s="163"/>
      <c r="DX25" s="163"/>
      <c r="DY25" s="163"/>
      <c r="DZ25" s="163"/>
      <c r="EA25" s="164"/>
      <c r="EB25" s="162">
        <v>4296.36211</v>
      </c>
      <c r="EC25" s="163"/>
      <c r="ED25" s="163"/>
      <c r="EE25" s="163"/>
      <c r="EF25" s="163"/>
      <c r="EG25" s="163"/>
      <c r="EH25" s="164"/>
      <c r="EI25" s="162">
        <v>8979.63789</v>
      </c>
      <c r="EJ25" s="163"/>
      <c r="EK25" s="163"/>
      <c r="EL25" s="163"/>
      <c r="EM25" s="163"/>
      <c r="EN25" s="163"/>
      <c r="EO25" s="164"/>
      <c r="EP25" s="162"/>
      <c r="EQ25" s="163"/>
      <c r="ER25" s="163"/>
      <c r="ES25" s="163"/>
      <c r="ET25" s="163"/>
      <c r="EU25" s="163"/>
      <c r="EV25" s="163"/>
      <c r="EW25" s="163"/>
      <c r="EX25" s="163"/>
      <c r="EY25" s="164"/>
    </row>
    <row r="26" spans="1:155" s="26" customFormat="1" ht="8.25" customHeight="1" x14ac:dyDescent="0.15">
      <c r="A26" s="171" t="s">
        <v>208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3"/>
      <c r="AN26" s="156" t="s">
        <v>27</v>
      </c>
      <c r="AO26" s="157"/>
      <c r="AP26" s="157"/>
      <c r="AQ26" s="157"/>
      <c r="AR26" s="157"/>
      <c r="AS26" s="157"/>
      <c r="AT26" s="157"/>
      <c r="AU26" s="158"/>
      <c r="AV26" s="159"/>
      <c r="AW26" s="160"/>
      <c r="AX26" s="160"/>
      <c r="AY26" s="160"/>
      <c r="AZ26" s="160"/>
      <c r="BA26" s="161"/>
      <c r="BB26" s="162"/>
      <c r="BC26" s="163"/>
      <c r="BD26" s="163"/>
      <c r="BE26" s="163"/>
      <c r="BF26" s="163"/>
      <c r="BG26" s="163"/>
      <c r="BH26" s="163"/>
      <c r="BI26" s="163"/>
      <c r="BJ26" s="164"/>
      <c r="BK26" s="162"/>
      <c r="BL26" s="163"/>
      <c r="BM26" s="163"/>
      <c r="BN26" s="163"/>
      <c r="BO26" s="163"/>
      <c r="BP26" s="163"/>
      <c r="BQ26" s="163"/>
      <c r="BR26" s="163"/>
      <c r="BS26" s="164"/>
      <c r="BT26" s="162"/>
      <c r="BU26" s="163"/>
      <c r="BV26" s="163"/>
      <c r="BW26" s="163"/>
      <c r="BX26" s="163"/>
      <c r="BY26" s="163"/>
      <c r="BZ26" s="164"/>
      <c r="CA26" s="162"/>
      <c r="CB26" s="163"/>
      <c r="CC26" s="163"/>
      <c r="CD26" s="163"/>
      <c r="CE26" s="163"/>
      <c r="CF26" s="163"/>
      <c r="CG26" s="164"/>
      <c r="CH26" s="162"/>
      <c r="CI26" s="163"/>
      <c r="CJ26" s="163"/>
      <c r="CK26" s="163"/>
      <c r="CL26" s="163"/>
      <c r="CM26" s="163"/>
      <c r="CN26" s="164"/>
      <c r="CO26" s="162"/>
      <c r="CP26" s="163"/>
      <c r="CQ26" s="163"/>
      <c r="CR26" s="163"/>
      <c r="CS26" s="163"/>
      <c r="CT26" s="163"/>
      <c r="CU26" s="164"/>
      <c r="CV26" s="162"/>
      <c r="CW26" s="163"/>
      <c r="CX26" s="163"/>
      <c r="CY26" s="163"/>
      <c r="CZ26" s="163"/>
      <c r="DA26" s="163"/>
      <c r="DB26" s="163"/>
      <c r="DC26" s="163"/>
      <c r="DD26" s="164"/>
      <c r="DE26" s="162"/>
      <c r="DF26" s="163"/>
      <c r="DG26" s="163"/>
      <c r="DH26" s="163"/>
      <c r="DI26" s="163"/>
      <c r="DJ26" s="163"/>
      <c r="DK26" s="163"/>
      <c r="DL26" s="163"/>
      <c r="DM26" s="164"/>
      <c r="DN26" s="162"/>
      <c r="DO26" s="163"/>
      <c r="DP26" s="163"/>
      <c r="DQ26" s="163"/>
      <c r="DR26" s="163"/>
      <c r="DS26" s="163"/>
      <c r="DT26" s="164"/>
      <c r="DU26" s="162"/>
      <c r="DV26" s="163"/>
      <c r="DW26" s="163"/>
      <c r="DX26" s="163"/>
      <c r="DY26" s="163"/>
      <c r="DZ26" s="163"/>
      <c r="EA26" s="164"/>
      <c r="EB26" s="162"/>
      <c r="EC26" s="163"/>
      <c r="ED26" s="163"/>
      <c r="EE26" s="163"/>
      <c r="EF26" s="163"/>
      <c r="EG26" s="163"/>
      <c r="EH26" s="164"/>
      <c r="EI26" s="162"/>
      <c r="EJ26" s="163"/>
      <c r="EK26" s="163"/>
      <c r="EL26" s="163"/>
      <c r="EM26" s="163"/>
      <c r="EN26" s="163"/>
      <c r="EO26" s="164"/>
      <c r="EP26" s="162"/>
      <c r="EQ26" s="163"/>
      <c r="ER26" s="163"/>
      <c r="ES26" s="163"/>
      <c r="ET26" s="163"/>
      <c r="EU26" s="163"/>
      <c r="EV26" s="163"/>
      <c r="EW26" s="163"/>
      <c r="EX26" s="163"/>
      <c r="EY26" s="164"/>
    </row>
    <row r="27" spans="1:155" s="26" customFormat="1" ht="8.25" customHeight="1" x14ac:dyDescent="0.15">
      <c r="A27" s="171" t="s">
        <v>209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3"/>
      <c r="AN27" s="156" t="s">
        <v>27</v>
      </c>
      <c r="AO27" s="157"/>
      <c r="AP27" s="157"/>
      <c r="AQ27" s="157"/>
      <c r="AR27" s="157"/>
      <c r="AS27" s="157"/>
      <c r="AT27" s="157"/>
      <c r="AU27" s="158"/>
      <c r="AV27" s="159"/>
      <c r="AW27" s="160"/>
      <c r="AX27" s="160"/>
      <c r="AY27" s="160"/>
      <c r="AZ27" s="160"/>
      <c r="BA27" s="161"/>
      <c r="BB27" s="162"/>
      <c r="BC27" s="163"/>
      <c r="BD27" s="163"/>
      <c r="BE27" s="163"/>
      <c r="BF27" s="163"/>
      <c r="BG27" s="163"/>
      <c r="BH27" s="163"/>
      <c r="BI27" s="163"/>
      <c r="BJ27" s="164"/>
      <c r="BK27" s="162"/>
      <c r="BL27" s="163"/>
      <c r="BM27" s="163"/>
      <c r="BN27" s="163"/>
      <c r="BO27" s="163"/>
      <c r="BP27" s="163"/>
      <c r="BQ27" s="163"/>
      <c r="BR27" s="163"/>
      <c r="BS27" s="164"/>
      <c r="BT27" s="162"/>
      <c r="BU27" s="163"/>
      <c r="BV27" s="163"/>
      <c r="BW27" s="163"/>
      <c r="BX27" s="163"/>
      <c r="BY27" s="163"/>
      <c r="BZ27" s="164"/>
      <c r="CA27" s="162"/>
      <c r="CB27" s="163"/>
      <c r="CC27" s="163"/>
      <c r="CD27" s="163"/>
      <c r="CE27" s="163"/>
      <c r="CF27" s="163"/>
      <c r="CG27" s="164"/>
      <c r="CH27" s="162"/>
      <c r="CI27" s="163"/>
      <c r="CJ27" s="163"/>
      <c r="CK27" s="163"/>
      <c r="CL27" s="163"/>
      <c r="CM27" s="163"/>
      <c r="CN27" s="164"/>
      <c r="CO27" s="162"/>
      <c r="CP27" s="163"/>
      <c r="CQ27" s="163"/>
      <c r="CR27" s="163"/>
      <c r="CS27" s="163"/>
      <c r="CT27" s="163"/>
      <c r="CU27" s="164"/>
      <c r="CV27" s="162"/>
      <c r="CW27" s="163"/>
      <c r="CX27" s="163"/>
      <c r="CY27" s="163"/>
      <c r="CZ27" s="163"/>
      <c r="DA27" s="163"/>
      <c r="DB27" s="163"/>
      <c r="DC27" s="163"/>
      <c r="DD27" s="164"/>
      <c r="DE27" s="162"/>
      <c r="DF27" s="163"/>
      <c r="DG27" s="163"/>
      <c r="DH27" s="163"/>
      <c r="DI27" s="163"/>
      <c r="DJ27" s="163"/>
      <c r="DK27" s="163"/>
      <c r="DL27" s="163"/>
      <c r="DM27" s="164"/>
      <c r="DN27" s="162"/>
      <c r="DO27" s="163"/>
      <c r="DP27" s="163"/>
      <c r="DQ27" s="163"/>
      <c r="DR27" s="163"/>
      <c r="DS27" s="163"/>
      <c r="DT27" s="164"/>
      <c r="DU27" s="162"/>
      <c r="DV27" s="163"/>
      <c r="DW27" s="163"/>
      <c r="DX27" s="163"/>
      <c r="DY27" s="163"/>
      <c r="DZ27" s="163"/>
      <c r="EA27" s="164"/>
      <c r="EB27" s="162"/>
      <c r="EC27" s="163"/>
      <c r="ED27" s="163"/>
      <c r="EE27" s="163"/>
      <c r="EF27" s="163"/>
      <c r="EG27" s="163"/>
      <c r="EH27" s="164"/>
      <c r="EI27" s="162"/>
      <c r="EJ27" s="163"/>
      <c r="EK27" s="163"/>
      <c r="EL27" s="163"/>
      <c r="EM27" s="163"/>
      <c r="EN27" s="163"/>
      <c r="EO27" s="164"/>
      <c r="EP27" s="162"/>
      <c r="EQ27" s="163"/>
      <c r="ER27" s="163"/>
      <c r="ES27" s="163"/>
      <c r="ET27" s="163"/>
      <c r="EU27" s="163"/>
      <c r="EV27" s="163"/>
      <c r="EW27" s="163"/>
      <c r="EX27" s="163"/>
      <c r="EY27" s="164"/>
    </row>
    <row r="28" spans="1:155" s="26" customFormat="1" ht="8.25" customHeight="1" x14ac:dyDescent="0.15">
      <c r="A28" s="171" t="s">
        <v>210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3"/>
      <c r="AN28" s="156" t="s">
        <v>27</v>
      </c>
      <c r="AO28" s="157"/>
      <c r="AP28" s="157"/>
      <c r="AQ28" s="157"/>
      <c r="AR28" s="157"/>
      <c r="AS28" s="157"/>
      <c r="AT28" s="157"/>
      <c r="AU28" s="158"/>
      <c r="AV28" s="159"/>
      <c r="AW28" s="160"/>
      <c r="AX28" s="160"/>
      <c r="AY28" s="160"/>
      <c r="AZ28" s="160"/>
      <c r="BA28" s="161"/>
      <c r="BB28" s="162"/>
      <c r="BC28" s="163"/>
      <c r="BD28" s="163"/>
      <c r="BE28" s="163"/>
      <c r="BF28" s="163"/>
      <c r="BG28" s="163"/>
      <c r="BH28" s="163"/>
      <c r="BI28" s="163"/>
      <c r="BJ28" s="164"/>
      <c r="BK28" s="162"/>
      <c r="BL28" s="163"/>
      <c r="BM28" s="163"/>
      <c r="BN28" s="163"/>
      <c r="BO28" s="163"/>
      <c r="BP28" s="163"/>
      <c r="BQ28" s="163"/>
      <c r="BR28" s="163"/>
      <c r="BS28" s="164"/>
      <c r="BT28" s="162"/>
      <c r="BU28" s="163"/>
      <c r="BV28" s="163"/>
      <c r="BW28" s="163"/>
      <c r="BX28" s="163"/>
      <c r="BY28" s="163"/>
      <c r="BZ28" s="164"/>
      <c r="CA28" s="162"/>
      <c r="CB28" s="163"/>
      <c r="CC28" s="163"/>
      <c r="CD28" s="163"/>
      <c r="CE28" s="163"/>
      <c r="CF28" s="163"/>
      <c r="CG28" s="164"/>
      <c r="CH28" s="162"/>
      <c r="CI28" s="163"/>
      <c r="CJ28" s="163"/>
      <c r="CK28" s="163"/>
      <c r="CL28" s="163"/>
      <c r="CM28" s="163"/>
      <c r="CN28" s="164"/>
      <c r="CO28" s="162"/>
      <c r="CP28" s="163"/>
      <c r="CQ28" s="163"/>
      <c r="CR28" s="163"/>
      <c r="CS28" s="163"/>
      <c r="CT28" s="163"/>
      <c r="CU28" s="164"/>
      <c r="CV28" s="162"/>
      <c r="CW28" s="163"/>
      <c r="CX28" s="163"/>
      <c r="CY28" s="163"/>
      <c r="CZ28" s="163"/>
      <c r="DA28" s="163"/>
      <c r="DB28" s="163"/>
      <c r="DC28" s="163"/>
      <c r="DD28" s="164"/>
      <c r="DE28" s="162"/>
      <c r="DF28" s="163"/>
      <c r="DG28" s="163"/>
      <c r="DH28" s="163"/>
      <c r="DI28" s="163"/>
      <c r="DJ28" s="163"/>
      <c r="DK28" s="163"/>
      <c r="DL28" s="163"/>
      <c r="DM28" s="164"/>
      <c r="DN28" s="162"/>
      <c r="DO28" s="163"/>
      <c r="DP28" s="163"/>
      <c r="DQ28" s="163"/>
      <c r="DR28" s="163"/>
      <c r="DS28" s="163"/>
      <c r="DT28" s="164"/>
      <c r="DU28" s="162"/>
      <c r="DV28" s="163"/>
      <c r="DW28" s="163"/>
      <c r="DX28" s="163"/>
      <c r="DY28" s="163"/>
      <c r="DZ28" s="163"/>
      <c r="EA28" s="164"/>
      <c r="EB28" s="162"/>
      <c r="EC28" s="163"/>
      <c r="ED28" s="163"/>
      <c r="EE28" s="163"/>
      <c r="EF28" s="163"/>
      <c r="EG28" s="163"/>
      <c r="EH28" s="164"/>
      <c r="EI28" s="162"/>
      <c r="EJ28" s="163"/>
      <c r="EK28" s="163"/>
      <c r="EL28" s="163"/>
      <c r="EM28" s="163"/>
      <c r="EN28" s="163"/>
      <c r="EO28" s="164"/>
      <c r="EP28" s="162"/>
      <c r="EQ28" s="163"/>
      <c r="ER28" s="163"/>
      <c r="ES28" s="163"/>
      <c r="ET28" s="163"/>
      <c r="EU28" s="163"/>
      <c r="EV28" s="163"/>
      <c r="EW28" s="163"/>
      <c r="EX28" s="163"/>
      <c r="EY28" s="164"/>
    </row>
    <row r="29" spans="1:155" s="26" customFormat="1" ht="16.5" customHeight="1" x14ac:dyDescent="0.15">
      <c r="A29" s="168" t="s">
        <v>211</v>
      </c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70"/>
      <c r="AN29" s="156" t="s">
        <v>27</v>
      </c>
      <c r="AO29" s="157"/>
      <c r="AP29" s="157"/>
      <c r="AQ29" s="157"/>
      <c r="AR29" s="157"/>
      <c r="AS29" s="157"/>
      <c r="AT29" s="157"/>
      <c r="AU29" s="158"/>
      <c r="AV29" s="159" t="s">
        <v>212</v>
      </c>
      <c r="AW29" s="160"/>
      <c r="AX29" s="160"/>
      <c r="AY29" s="160"/>
      <c r="AZ29" s="160"/>
      <c r="BA29" s="161"/>
      <c r="BB29" s="162">
        <v>25778</v>
      </c>
      <c r="BC29" s="163"/>
      <c r="BD29" s="163"/>
      <c r="BE29" s="163"/>
      <c r="BF29" s="163"/>
      <c r="BG29" s="163"/>
      <c r="BH29" s="163"/>
      <c r="BI29" s="163"/>
      <c r="BJ29" s="164"/>
      <c r="BK29" s="162"/>
      <c r="BL29" s="163"/>
      <c r="BM29" s="163"/>
      <c r="BN29" s="163"/>
      <c r="BO29" s="163"/>
      <c r="BP29" s="163"/>
      <c r="BQ29" s="163"/>
      <c r="BR29" s="163"/>
      <c r="BS29" s="164"/>
      <c r="BT29" s="162"/>
      <c r="BU29" s="163"/>
      <c r="BV29" s="163"/>
      <c r="BW29" s="163"/>
      <c r="BX29" s="163"/>
      <c r="BY29" s="163"/>
      <c r="BZ29" s="164"/>
      <c r="CA29" s="162"/>
      <c r="CB29" s="163"/>
      <c r="CC29" s="163"/>
      <c r="CD29" s="163"/>
      <c r="CE29" s="163"/>
      <c r="CF29" s="163"/>
      <c r="CG29" s="164"/>
      <c r="CH29" s="162"/>
      <c r="CI29" s="163"/>
      <c r="CJ29" s="163"/>
      <c r="CK29" s="163"/>
      <c r="CL29" s="163"/>
      <c r="CM29" s="163"/>
      <c r="CN29" s="164"/>
      <c r="CO29" s="162">
        <f t="shared" si="0"/>
        <v>25778</v>
      </c>
      <c r="CP29" s="163"/>
      <c r="CQ29" s="163"/>
      <c r="CR29" s="163"/>
      <c r="CS29" s="163"/>
      <c r="CT29" s="163"/>
      <c r="CU29" s="164"/>
      <c r="CV29" s="162">
        <v>29916</v>
      </c>
      <c r="CW29" s="163"/>
      <c r="CX29" s="163"/>
      <c r="CY29" s="163"/>
      <c r="CZ29" s="163"/>
      <c r="DA29" s="163"/>
      <c r="DB29" s="163"/>
      <c r="DC29" s="163"/>
      <c r="DD29" s="164"/>
      <c r="DE29" s="162"/>
      <c r="DF29" s="163"/>
      <c r="DG29" s="163"/>
      <c r="DH29" s="163"/>
      <c r="DI29" s="163"/>
      <c r="DJ29" s="163"/>
      <c r="DK29" s="163"/>
      <c r="DL29" s="163"/>
      <c r="DM29" s="164"/>
      <c r="DN29" s="162"/>
      <c r="DO29" s="163"/>
      <c r="DP29" s="163"/>
      <c r="DQ29" s="163"/>
      <c r="DR29" s="163"/>
      <c r="DS29" s="163"/>
      <c r="DT29" s="164"/>
      <c r="DU29" s="162"/>
      <c r="DV29" s="163"/>
      <c r="DW29" s="163"/>
      <c r="DX29" s="163"/>
      <c r="DY29" s="163"/>
      <c r="DZ29" s="163"/>
      <c r="EA29" s="164"/>
      <c r="EB29" s="162"/>
      <c r="EC29" s="163"/>
      <c r="ED29" s="163"/>
      <c r="EE29" s="163"/>
      <c r="EF29" s="163"/>
      <c r="EG29" s="163"/>
      <c r="EH29" s="164"/>
      <c r="EI29" s="162">
        <v>29916</v>
      </c>
      <c r="EJ29" s="163"/>
      <c r="EK29" s="163"/>
      <c r="EL29" s="163"/>
      <c r="EM29" s="163"/>
      <c r="EN29" s="163"/>
      <c r="EO29" s="164"/>
      <c r="EP29" s="162"/>
      <c r="EQ29" s="163"/>
      <c r="ER29" s="163"/>
      <c r="ES29" s="163"/>
      <c r="ET29" s="163"/>
      <c r="EU29" s="163"/>
      <c r="EV29" s="163"/>
      <c r="EW29" s="163"/>
      <c r="EX29" s="163"/>
      <c r="EY29" s="164"/>
    </row>
    <row r="30" spans="1:155" s="26" customFormat="1" ht="16.5" customHeight="1" x14ac:dyDescent="0.15">
      <c r="A30" s="165" t="s">
        <v>213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7"/>
      <c r="AN30" s="156" t="s">
        <v>27</v>
      </c>
      <c r="AO30" s="157"/>
      <c r="AP30" s="157"/>
      <c r="AQ30" s="157"/>
      <c r="AR30" s="157"/>
      <c r="AS30" s="157"/>
      <c r="AT30" s="157"/>
      <c r="AU30" s="158"/>
      <c r="AV30" s="159" t="s">
        <v>214</v>
      </c>
      <c r="AW30" s="160"/>
      <c r="AX30" s="160"/>
      <c r="AY30" s="160"/>
      <c r="AZ30" s="160"/>
      <c r="BA30" s="161"/>
      <c r="BB30" s="162">
        <f>BB31+BB32+BB33+BB34</f>
        <v>32623.68</v>
      </c>
      <c r="BC30" s="163"/>
      <c r="BD30" s="163"/>
      <c r="BE30" s="163"/>
      <c r="BF30" s="163"/>
      <c r="BG30" s="163"/>
      <c r="BH30" s="163"/>
      <c r="BI30" s="163"/>
      <c r="BJ30" s="164"/>
      <c r="BK30" s="162"/>
      <c r="BL30" s="163"/>
      <c r="BM30" s="163"/>
      <c r="BN30" s="163"/>
      <c r="BO30" s="163"/>
      <c r="BP30" s="163"/>
      <c r="BQ30" s="163"/>
      <c r="BR30" s="163"/>
      <c r="BS30" s="164"/>
      <c r="BT30" s="162">
        <f>BT31+BT32+BT33+BT34</f>
        <v>2798.5687199999998</v>
      </c>
      <c r="BU30" s="163"/>
      <c r="BV30" s="163"/>
      <c r="BW30" s="163"/>
      <c r="BX30" s="163"/>
      <c r="BY30" s="163"/>
      <c r="BZ30" s="164"/>
      <c r="CA30" s="162"/>
      <c r="CB30" s="163"/>
      <c r="CC30" s="163"/>
      <c r="CD30" s="163"/>
      <c r="CE30" s="163"/>
      <c r="CF30" s="163"/>
      <c r="CG30" s="164"/>
      <c r="CH30" s="162">
        <f>BT30+CA30</f>
        <v>2798.5687199999998</v>
      </c>
      <c r="CI30" s="163"/>
      <c r="CJ30" s="163"/>
      <c r="CK30" s="163"/>
      <c r="CL30" s="163"/>
      <c r="CM30" s="163"/>
      <c r="CN30" s="164"/>
      <c r="CO30" s="162">
        <f t="shared" si="0"/>
        <v>29825.111280000001</v>
      </c>
      <c r="CP30" s="163"/>
      <c r="CQ30" s="163"/>
      <c r="CR30" s="163"/>
      <c r="CS30" s="163"/>
      <c r="CT30" s="163"/>
      <c r="CU30" s="164"/>
      <c r="CV30" s="162">
        <v>20170.54018</v>
      </c>
      <c r="CW30" s="163"/>
      <c r="CX30" s="163"/>
      <c r="CY30" s="163"/>
      <c r="CZ30" s="163"/>
      <c r="DA30" s="163"/>
      <c r="DB30" s="163"/>
      <c r="DC30" s="163"/>
      <c r="DD30" s="164"/>
      <c r="DE30" s="162"/>
      <c r="DF30" s="163"/>
      <c r="DG30" s="163"/>
      <c r="DH30" s="163"/>
      <c r="DI30" s="163"/>
      <c r="DJ30" s="163"/>
      <c r="DK30" s="163"/>
      <c r="DL30" s="163"/>
      <c r="DM30" s="164"/>
      <c r="DN30" s="162">
        <v>5609.5778099999998</v>
      </c>
      <c r="DO30" s="163"/>
      <c r="DP30" s="163"/>
      <c r="DQ30" s="163"/>
      <c r="DR30" s="163"/>
      <c r="DS30" s="163"/>
      <c r="DT30" s="164"/>
      <c r="DU30" s="162"/>
      <c r="DV30" s="163"/>
      <c r="DW30" s="163"/>
      <c r="DX30" s="163"/>
      <c r="DY30" s="163"/>
      <c r="DZ30" s="163"/>
      <c r="EA30" s="164"/>
      <c r="EB30" s="162">
        <v>5609.5778099999998</v>
      </c>
      <c r="EC30" s="163"/>
      <c r="ED30" s="163"/>
      <c r="EE30" s="163"/>
      <c r="EF30" s="163"/>
      <c r="EG30" s="163"/>
      <c r="EH30" s="164"/>
      <c r="EI30" s="162">
        <v>14560.962370000001</v>
      </c>
      <c r="EJ30" s="163"/>
      <c r="EK30" s="163"/>
      <c r="EL30" s="163"/>
      <c r="EM30" s="163"/>
      <c r="EN30" s="163"/>
      <c r="EO30" s="164"/>
      <c r="EP30" s="162"/>
      <c r="EQ30" s="163"/>
      <c r="ER30" s="163"/>
      <c r="ES30" s="163"/>
      <c r="ET30" s="163"/>
      <c r="EU30" s="163"/>
      <c r="EV30" s="163"/>
      <c r="EW30" s="163"/>
      <c r="EX30" s="163"/>
      <c r="EY30" s="164"/>
    </row>
    <row r="31" spans="1:155" s="26" customFormat="1" ht="8.25" customHeight="1" x14ac:dyDescent="0.15">
      <c r="A31" s="168" t="s">
        <v>215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70"/>
      <c r="AN31" s="156" t="s">
        <v>27</v>
      </c>
      <c r="AO31" s="157"/>
      <c r="AP31" s="157"/>
      <c r="AQ31" s="157"/>
      <c r="AR31" s="157"/>
      <c r="AS31" s="157"/>
      <c r="AT31" s="157"/>
      <c r="AU31" s="158"/>
      <c r="AV31" s="159" t="s">
        <v>216</v>
      </c>
      <c r="AW31" s="160"/>
      <c r="AX31" s="160"/>
      <c r="AY31" s="160"/>
      <c r="AZ31" s="160"/>
      <c r="BA31" s="161"/>
      <c r="BB31" s="162">
        <v>64.680000000000007</v>
      </c>
      <c r="BC31" s="163"/>
      <c r="BD31" s="163"/>
      <c r="BE31" s="163"/>
      <c r="BF31" s="163"/>
      <c r="BG31" s="163"/>
      <c r="BH31" s="163"/>
      <c r="BI31" s="163"/>
      <c r="BJ31" s="164"/>
      <c r="BK31" s="162"/>
      <c r="BL31" s="163"/>
      <c r="BM31" s="163"/>
      <c r="BN31" s="163"/>
      <c r="BO31" s="163"/>
      <c r="BP31" s="163"/>
      <c r="BQ31" s="163"/>
      <c r="BR31" s="163"/>
      <c r="BS31" s="164"/>
      <c r="BT31" s="162">
        <f>'Прил. 2 (приказ 1831-э)'!BW38</f>
        <v>58.760820000000002</v>
      </c>
      <c r="BU31" s="163"/>
      <c r="BV31" s="163"/>
      <c r="BW31" s="163"/>
      <c r="BX31" s="163"/>
      <c r="BY31" s="163"/>
      <c r="BZ31" s="164"/>
      <c r="CA31" s="162"/>
      <c r="CB31" s="163"/>
      <c r="CC31" s="163"/>
      <c r="CD31" s="163"/>
      <c r="CE31" s="163"/>
      <c r="CF31" s="163"/>
      <c r="CG31" s="164"/>
      <c r="CH31" s="162">
        <f t="shared" ref="CH31:CH47" si="1">BT31</f>
        <v>58.760820000000002</v>
      </c>
      <c r="CI31" s="163"/>
      <c r="CJ31" s="163"/>
      <c r="CK31" s="163"/>
      <c r="CL31" s="163"/>
      <c r="CM31" s="163"/>
      <c r="CN31" s="164"/>
      <c r="CO31" s="162">
        <f t="shared" si="0"/>
        <v>5.9191800000000043</v>
      </c>
      <c r="CP31" s="163"/>
      <c r="CQ31" s="163"/>
      <c r="CR31" s="163"/>
      <c r="CS31" s="163"/>
      <c r="CT31" s="163"/>
      <c r="CU31" s="164"/>
      <c r="CV31" s="162">
        <v>98.351789999999994</v>
      </c>
      <c r="CW31" s="163"/>
      <c r="CX31" s="163"/>
      <c r="CY31" s="163"/>
      <c r="CZ31" s="163"/>
      <c r="DA31" s="163"/>
      <c r="DB31" s="163"/>
      <c r="DC31" s="163"/>
      <c r="DD31" s="164"/>
      <c r="DE31" s="162"/>
      <c r="DF31" s="163"/>
      <c r="DG31" s="163"/>
      <c r="DH31" s="163"/>
      <c r="DI31" s="163"/>
      <c r="DJ31" s="163"/>
      <c r="DK31" s="163"/>
      <c r="DL31" s="163"/>
      <c r="DM31" s="164"/>
      <c r="DN31" s="162">
        <v>9.6104000000000003</v>
      </c>
      <c r="DO31" s="163"/>
      <c r="DP31" s="163"/>
      <c r="DQ31" s="163"/>
      <c r="DR31" s="163"/>
      <c r="DS31" s="163"/>
      <c r="DT31" s="164"/>
      <c r="DU31" s="162"/>
      <c r="DV31" s="163"/>
      <c r="DW31" s="163"/>
      <c r="DX31" s="163"/>
      <c r="DY31" s="163"/>
      <c r="DZ31" s="163"/>
      <c r="EA31" s="164"/>
      <c r="EB31" s="162">
        <v>9.6104000000000003</v>
      </c>
      <c r="EC31" s="163"/>
      <c r="ED31" s="163"/>
      <c r="EE31" s="163"/>
      <c r="EF31" s="163"/>
      <c r="EG31" s="163"/>
      <c r="EH31" s="164"/>
      <c r="EI31" s="162">
        <v>88.741389999999996</v>
      </c>
      <c r="EJ31" s="163"/>
      <c r="EK31" s="163"/>
      <c r="EL31" s="163"/>
      <c r="EM31" s="163"/>
      <c r="EN31" s="163"/>
      <c r="EO31" s="164"/>
      <c r="EP31" s="162"/>
      <c r="EQ31" s="163"/>
      <c r="ER31" s="163"/>
      <c r="ES31" s="163"/>
      <c r="ET31" s="163"/>
      <c r="EU31" s="163"/>
      <c r="EV31" s="163"/>
      <c r="EW31" s="163"/>
      <c r="EX31" s="163"/>
      <c r="EY31" s="164"/>
    </row>
    <row r="32" spans="1:155" s="26" customFormat="1" ht="8.25" customHeight="1" x14ac:dyDescent="0.15">
      <c r="A32" s="168" t="s">
        <v>73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70"/>
      <c r="AN32" s="156" t="s">
        <v>27</v>
      </c>
      <c r="AO32" s="157"/>
      <c r="AP32" s="157"/>
      <c r="AQ32" s="157"/>
      <c r="AR32" s="157"/>
      <c r="AS32" s="157"/>
      <c r="AT32" s="157"/>
      <c r="AU32" s="158"/>
      <c r="AV32" s="159" t="s">
        <v>217</v>
      </c>
      <c r="AW32" s="160"/>
      <c r="AX32" s="160"/>
      <c r="AY32" s="160"/>
      <c r="AZ32" s="160"/>
      <c r="BA32" s="161"/>
      <c r="BB32" s="162"/>
      <c r="BC32" s="163"/>
      <c r="BD32" s="163"/>
      <c r="BE32" s="163"/>
      <c r="BF32" s="163"/>
      <c r="BG32" s="163"/>
      <c r="BH32" s="163"/>
      <c r="BI32" s="163"/>
      <c r="BJ32" s="164"/>
      <c r="BK32" s="162"/>
      <c r="BL32" s="163"/>
      <c r="BM32" s="163"/>
      <c r="BN32" s="163"/>
      <c r="BO32" s="163"/>
      <c r="BP32" s="163"/>
      <c r="BQ32" s="163"/>
      <c r="BR32" s="163"/>
      <c r="BS32" s="164"/>
      <c r="BT32" s="162"/>
      <c r="BU32" s="163"/>
      <c r="BV32" s="163"/>
      <c r="BW32" s="163"/>
      <c r="BX32" s="163"/>
      <c r="BY32" s="163"/>
      <c r="BZ32" s="164"/>
      <c r="CA32" s="162"/>
      <c r="CB32" s="163"/>
      <c r="CC32" s="163"/>
      <c r="CD32" s="163"/>
      <c r="CE32" s="163"/>
      <c r="CF32" s="163"/>
      <c r="CG32" s="164"/>
      <c r="CH32" s="162"/>
      <c r="CI32" s="163"/>
      <c r="CJ32" s="163"/>
      <c r="CK32" s="163"/>
      <c r="CL32" s="163"/>
      <c r="CM32" s="163"/>
      <c r="CN32" s="164"/>
      <c r="CO32" s="162"/>
      <c r="CP32" s="163"/>
      <c r="CQ32" s="163"/>
      <c r="CR32" s="163"/>
      <c r="CS32" s="163"/>
      <c r="CT32" s="163"/>
      <c r="CU32" s="164"/>
      <c r="CV32" s="162"/>
      <c r="CW32" s="163"/>
      <c r="CX32" s="163"/>
      <c r="CY32" s="163"/>
      <c r="CZ32" s="163"/>
      <c r="DA32" s="163"/>
      <c r="DB32" s="163"/>
      <c r="DC32" s="163"/>
      <c r="DD32" s="164"/>
      <c r="DE32" s="162"/>
      <c r="DF32" s="163"/>
      <c r="DG32" s="163"/>
      <c r="DH32" s="163"/>
      <c r="DI32" s="163"/>
      <c r="DJ32" s="163"/>
      <c r="DK32" s="163"/>
      <c r="DL32" s="163"/>
      <c r="DM32" s="164"/>
      <c r="DN32" s="162"/>
      <c r="DO32" s="163"/>
      <c r="DP32" s="163"/>
      <c r="DQ32" s="163"/>
      <c r="DR32" s="163"/>
      <c r="DS32" s="163"/>
      <c r="DT32" s="164"/>
      <c r="DU32" s="162"/>
      <c r="DV32" s="163"/>
      <c r="DW32" s="163"/>
      <c r="DX32" s="163"/>
      <c r="DY32" s="163"/>
      <c r="DZ32" s="163"/>
      <c r="EA32" s="164"/>
      <c r="EB32" s="162"/>
      <c r="EC32" s="163"/>
      <c r="ED32" s="163"/>
      <c r="EE32" s="163"/>
      <c r="EF32" s="163"/>
      <c r="EG32" s="163"/>
      <c r="EH32" s="164"/>
      <c r="EI32" s="162"/>
      <c r="EJ32" s="163"/>
      <c r="EK32" s="163"/>
      <c r="EL32" s="163"/>
      <c r="EM32" s="163"/>
      <c r="EN32" s="163"/>
      <c r="EO32" s="164"/>
      <c r="EP32" s="162"/>
      <c r="EQ32" s="163"/>
      <c r="ER32" s="163"/>
      <c r="ES32" s="163"/>
      <c r="ET32" s="163"/>
      <c r="EU32" s="163"/>
      <c r="EV32" s="163"/>
      <c r="EW32" s="163"/>
      <c r="EX32" s="163"/>
      <c r="EY32" s="164"/>
    </row>
    <row r="33" spans="1:155" s="26" customFormat="1" ht="16.5" customHeight="1" x14ac:dyDescent="0.15">
      <c r="A33" s="168" t="s">
        <v>218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  <c r="AI33" s="169"/>
      <c r="AJ33" s="169"/>
      <c r="AK33" s="169"/>
      <c r="AL33" s="169"/>
      <c r="AM33" s="170"/>
      <c r="AN33" s="156" t="s">
        <v>27</v>
      </c>
      <c r="AO33" s="157"/>
      <c r="AP33" s="157"/>
      <c r="AQ33" s="157"/>
      <c r="AR33" s="157"/>
      <c r="AS33" s="157"/>
      <c r="AT33" s="157"/>
      <c r="AU33" s="158"/>
      <c r="AV33" s="159" t="s">
        <v>219</v>
      </c>
      <c r="AW33" s="160"/>
      <c r="AX33" s="160"/>
      <c r="AY33" s="160"/>
      <c r="AZ33" s="160"/>
      <c r="BA33" s="161"/>
      <c r="BB33" s="162"/>
      <c r="BC33" s="163"/>
      <c r="BD33" s="163"/>
      <c r="BE33" s="163"/>
      <c r="BF33" s="163"/>
      <c r="BG33" s="163"/>
      <c r="BH33" s="163"/>
      <c r="BI33" s="163"/>
      <c r="BJ33" s="164"/>
      <c r="BK33" s="162"/>
      <c r="BL33" s="163"/>
      <c r="BM33" s="163"/>
      <c r="BN33" s="163"/>
      <c r="BO33" s="163"/>
      <c r="BP33" s="163"/>
      <c r="BQ33" s="163"/>
      <c r="BR33" s="163"/>
      <c r="BS33" s="164"/>
      <c r="BT33" s="162"/>
      <c r="BU33" s="163"/>
      <c r="BV33" s="163"/>
      <c r="BW33" s="163"/>
      <c r="BX33" s="163"/>
      <c r="BY33" s="163"/>
      <c r="BZ33" s="164"/>
      <c r="CA33" s="162"/>
      <c r="CB33" s="163"/>
      <c r="CC33" s="163"/>
      <c r="CD33" s="163"/>
      <c r="CE33" s="163"/>
      <c r="CF33" s="163"/>
      <c r="CG33" s="164"/>
      <c r="CH33" s="162"/>
      <c r="CI33" s="163"/>
      <c r="CJ33" s="163"/>
      <c r="CK33" s="163"/>
      <c r="CL33" s="163"/>
      <c r="CM33" s="163"/>
      <c r="CN33" s="164"/>
      <c r="CO33" s="162"/>
      <c r="CP33" s="163"/>
      <c r="CQ33" s="163"/>
      <c r="CR33" s="163"/>
      <c r="CS33" s="163"/>
      <c r="CT33" s="163"/>
      <c r="CU33" s="164"/>
      <c r="CV33" s="162"/>
      <c r="CW33" s="163"/>
      <c r="CX33" s="163"/>
      <c r="CY33" s="163"/>
      <c r="CZ33" s="163"/>
      <c r="DA33" s="163"/>
      <c r="DB33" s="163"/>
      <c r="DC33" s="163"/>
      <c r="DD33" s="164"/>
      <c r="DE33" s="162"/>
      <c r="DF33" s="163"/>
      <c r="DG33" s="163"/>
      <c r="DH33" s="163"/>
      <c r="DI33" s="163"/>
      <c r="DJ33" s="163"/>
      <c r="DK33" s="163"/>
      <c r="DL33" s="163"/>
      <c r="DM33" s="164"/>
      <c r="DN33" s="162"/>
      <c r="DO33" s="163"/>
      <c r="DP33" s="163"/>
      <c r="DQ33" s="163"/>
      <c r="DR33" s="163"/>
      <c r="DS33" s="163"/>
      <c r="DT33" s="164"/>
      <c r="DU33" s="162"/>
      <c r="DV33" s="163"/>
      <c r="DW33" s="163"/>
      <c r="DX33" s="163"/>
      <c r="DY33" s="163"/>
      <c r="DZ33" s="163"/>
      <c r="EA33" s="164"/>
      <c r="EB33" s="162"/>
      <c r="EC33" s="163"/>
      <c r="ED33" s="163"/>
      <c r="EE33" s="163"/>
      <c r="EF33" s="163"/>
      <c r="EG33" s="163"/>
      <c r="EH33" s="164"/>
      <c r="EI33" s="162"/>
      <c r="EJ33" s="163"/>
      <c r="EK33" s="163"/>
      <c r="EL33" s="163"/>
      <c r="EM33" s="163"/>
      <c r="EN33" s="163"/>
      <c r="EO33" s="164"/>
      <c r="EP33" s="162"/>
      <c r="EQ33" s="163"/>
      <c r="ER33" s="163"/>
      <c r="ES33" s="163"/>
      <c r="ET33" s="163"/>
      <c r="EU33" s="163"/>
      <c r="EV33" s="163"/>
      <c r="EW33" s="163"/>
      <c r="EX33" s="163"/>
      <c r="EY33" s="164"/>
    </row>
    <row r="34" spans="1:155" s="26" customFormat="1" ht="16.5" customHeight="1" x14ac:dyDescent="0.15">
      <c r="A34" s="168" t="s">
        <v>220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69"/>
      <c r="AI34" s="169"/>
      <c r="AJ34" s="169"/>
      <c r="AK34" s="169"/>
      <c r="AL34" s="169"/>
      <c r="AM34" s="170"/>
      <c r="AN34" s="156" t="s">
        <v>27</v>
      </c>
      <c r="AO34" s="157"/>
      <c r="AP34" s="157"/>
      <c r="AQ34" s="157"/>
      <c r="AR34" s="157"/>
      <c r="AS34" s="157"/>
      <c r="AT34" s="157"/>
      <c r="AU34" s="158"/>
      <c r="AV34" s="159" t="s">
        <v>221</v>
      </c>
      <c r="AW34" s="160"/>
      <c r="AX34" s="160"/>
      <c r="AY34" s="160"/>
      <c r="AZ34" s="160"/>
      <c r="BA34" s="161"/>
      <c r="BB34" s="162">
        <v>32559</v>
      </c>
      <c r="BC34" s="163"/>
      <c r="BD34" s="163"/>
      <c r="BE34" s="163"/>
      <c r="BF34" s="163"/>
      <c r="BG34" s="163"/>
      <c r="BH34" s="163"/>
      <c r="BI34" s="163"/>
      <c r="BJ34" s="164"/>
      <c r="BK34" s="162"/>
      <c r="BL34" s="163"/>
      <c r="BM34" s="163"/>
      <c r="BN34" s="163"/>
      <c r="BO34" s="163"/>
      <c r="BP34" s="163"/>
      <c r="BQ34" s="163"/>
      <c r="BR34" s="163"/>
      <c r="BS34" s="164"/>
      <c r="BT34" s="162">
        <f>'Прил. 2 (приказ 1831-э)'!BW24</f>
        <v>2739.8078999999998</v>
      </c>
      <c r="BU34" s="163"/>
      <c r="BV34" s="163"/>
      <c r="BW34" s="163"/>
      <c r="BX34" s="163"/>
      <c r="BY34" s="163"/>
      <c r="BZ34" s="164"/>
      <c r="CA34" s="162"/>
      <c r="CB34" s="163"/>
      <c r="CC34" s="163"/>
      <c r="CD34" s="163"/>
      <c r="CE34" s="163"/>
      <c r="CF34" s="163"/>
      <c r="CG34" s="164"/>
      <c r="CH34" s="162">
        <f t="shared" ref="CH34:CH39" si="2">BT34+CA34</f>
        <v>2739.8078999999998</v>
      </c>
      <c r="CI34" s="163"/>
      <c r="CJ34" s="163"/>
      <c r="CK34" s="163"/>
      <c r="CL34" s="163"/>
      <c r="CM34" s="163"/>
      <c r="CN34" s="164"/>
      <c r="CO34" s="162">
        <f t="shared" si="0"/>
        <v>29819.1921</v>
      </c>
      <c r="CP34" s="163"/>
      <c r="CQ34" s="163"/>
      <c r="CR34" s="163"/>
      <c r="CS34" s="163"/>
      <c r="CT34" s="163"/>
      <c r="CU34" s="164"/>
      <c r="CV34" s="162">
        <v>20072.188389999999</v>
      </c>
      <c r="CW34" s="163"/>
      <c r="CX34" s="163"/>
      <c r="CY34" s="163"/>
      <c r="CZ34" s="163"/>
      <c r="DA34" s="163"/>
      <c r="DB34" s="163"/>
      <c r="DC34" s="163"/>
      <c r="DD34" s="164"/>
      <c r="DE34" s="162"/>
      <c r="DF34" s="163"/>
      <c r="DG34" s="163"/>
      <c r="DH34" s="163"/>
      <c r="DI34" s="163"/>
      <c r="DJ34" s="163"/>
      <c r="DK34" s="163"/>
      <c r="DL34" s="163"/>
      <c r="DM34" s="164"/>
      <c r="DN34" s="162">
        <v>5599.9674100000002</v>
      </c>
      <c r="DO34" s="163"/>
      <c r="DP34" s="163"/>
      <c r="DQ34" s="163"/>
      <c r="DR34" s="163"/>
      <c r="DS34" s="163"/>
      <c r="DT34" s="164"/>
      <c r="DU34" s="162"/>
      <c r="DV34" s="163"/>
      <c r="DW34" s="163"/>
      <c r="DX34" s="163"/>
      <c r="DY34" s="163"/>
      <c r="DZ34" s="163"/>
      <c r="EA34" s="164"/>
      <c r="EB34" s="162">
        <v>5599.9674100000002</v>
      </c>
      <c r="EC34" s="163"/>
      <c r="ED34" s="163"/>
      <c r="EE34" s="163"/>
      <c r="EF34" s="163"/>
      <c r="EG34" s="163"/>
      <c r="EH34" s="164"/>
      <c r="EI34" s="162">
        <v>14472.220979999998</v>
      </c>
      <c r="EJ34" s="163"/>
      <c r="EK34" s="163"/>
      <c r="EL34" s="163"/>
      <c r="EM34" s="163"/>
      <c r="EN34" s="163"/>
      <c r="EO34" s="164"/>
      <c r="EP34" s="162"/>
      <c r="EQ34" s="163"/>
      <c r="ER34" s="163"/>
      <c r="ES34" s="163"/>
      <c r="ET34" s="163"/>
      <c r="EU34" s="163"/>
      <c r="EV34" s="163"/>
      <c r="EW34" s="163"/>
      <c r="EX34" s="163"/>
      <c r="EY34" s="164"/>
    </row>
    <row r="35" spans="1:155" s="26" customFormat="1" ht="8.25" customHeight="1" x14ac:dyDescent="0.15">
      <c r="A35" s="165" t="s">
        <v>222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7"/>
      <c r="AN35" s="156" t="s">
        <v>27</v>
      </c>
      <c r="AO35" s="157"/>
      <c r="AP35" s="157"/>
      <c r="AQ35" s="157"/>
      <c r="AR35" s="157"/>
      <c r="AS35" s="157"/>
      <c r="AT35" s="157"/>
      <c r="AU35" s="158"/>
      <c r="AV35" s="159" t="s">
        <v>223</v>
      </c>
      <c r="AW35" s="160"/>
      <c r="AX35" s="160"/>
      <c r="AY35" s="160"/>
      <c r="AZ35" s="160"/>
      <c r="BA35" s="161"/>
      <c r="BB35" s="162">
        <v>316030</v>
      </c>
      <c r="BC35" s="163"/>
      <c r="BD35" s="163"/>
      <c r="BE35" s="163"/>
      <c r="BF35" s="163"/>
      <c r="BG35" s="163"/>
      <c r="BH35" s="163"/>
      <c r="BI35" s="163"/>
      <c r="BJ35" s="164"/>
      <c r="BK35" s="174"/>
      <c r="BL35" s="175"/>
      <c r="BM35" s="175"/>
      <c r="BN35" s="175"/>
      <c r="BO35" s="175"/>
      <c r="BP35" s="175"/>
      <c r="BQ35" s="175"/>
      <c r="BR35" s="175"/>
      <c r="BS35" s="176"/>
      <c r="BT35" s="162">
        <f>'Прил. 2 (приказ 1831-э)'!BW25</f>
        <v>23774.68735</v>
      </c>
      <c r="BU35" s="163"/>
      <c r="BV35" s="163"/>
      <c r="BW35" s="163"/>
      <c r="BX35" s="163"/>
      <c r="BY35" s="163"/>
      <c r="BZ35" s="164"/>
      <c r="CA35" s="162">
        <f>93328.8/1000</f>
        <v>93.328800000000001</v>
      </c>
      <c r="CB35" s="163"/>
      <c r="CC35" s="163"/>
      <c r="CD35" s="163"/>
      <c r="CE35" s="163"/>
      <c r="CF35" s="163"/>
      <c r="CG35" s="164"/>
      <c r="CH35" s="162">
        <f t="shared" si="2"/>
        <v>23868.016149999999</v>
      </c>
      <c r="CI35" s="163"/>
      <c r="CJ35" s="163"/>
      <c r="CK35" s="163"/>
      <c r="CL35" s="163"/>
      <c r="CM35" s="163"/>
      <c r="CN35" s="164"/>
      <c r="CO35" s="162">
        <f t="shared" si="0"/>
        <v>292161.98385000002</v>
      </c>
      <c r="CP35" s="163"/>
      <c r="CQ35" s="163"/>
      <c r="CR35" s="163"/>
      <c r="CS35" s="163"/>
      <c r="CT35" s="163"/>
      <c r="CU35" s="164"/>
      <c r="CV35" s="162">
        <v>255116.2</v>
      </c>
      <c r="CW35" s="163"/>
      <c r="CX35" s="163"/>
      <c r="CY35" s="163"/>
      <c r="CZ35" s="163"/>
      <c r="DA35" s="163"/>
      <c r="DB35" s="163"/>
      <c r="DC35" s="163"/>
      <c r="DD35" s="164"/>
      <c r="DE35" s="174"/>
      <c r="DF35" s="175"/>
      <c r="DG35" s="175"/>
      <c r="DH35" s="175"/>
      <c r="DI35" s="175"/>
      <c r="DJ35" s="175"/>
      <c r="DK35" s="175"/>
      <c r="DL35" s="175"/>
      <c r="DM35" s="176"/>
      <c r="DN35" s="162">
        <v>13050.22226</v>
      </c>
      <c r="DO35" s="163"/>
      <c r="DP35" s="163"/>
      <c r="DQ35" s="163"/>
      <c r="DR35" s="163"/>
      <c r="DS35" s="163"/>
      <c r="DT35" s="164"/>
      <c r="DU35" s="162">
        <v>95.004100000000008</v>
      </c>
      <c r="DV35" s="163"/>
      <c r="DW35" s="163"/>
      <c r="DX35" s="163"/>
      <c r="DY35" s="163"/>
      <c r="DZ35" s="163"/>
      <c r="EA35" s="164"/>
      <c r="EB35" s="162">
        <v>13145.226360000001</v>
      </c>
      <c r="EC35" s="163"/>
      <c r="ED35" s="163"/>
      <c r="EE35" s="163"/>
      <c r="EF35" s="163"/>
      <c r="EG35" s="163"/>
      <c r="EH35" s="164"/>
      <c r="EI35" s="162">
        <v>241970.97364000001</v>
      </c>
      <c r="EJ35" s="163"/>
      <c r="EK35" s="163"/>
      <c r="EL35" s="163"/>
      <c r="EM35" s="163"/>
      <c r="EN35" s="163"/>
      <c r="EO35" s="164"/>
      <c r="EP35" s="162"/>
      <c r="EQ35" s="163"/>
      <c r="ER35" s="163"/>
      <c r="ES35" s="163"/>
      <c r="ET35" s="163"/>
      <c r="EU35" s="163"/>
      <c r="EV35" s="163"/>
      <c r="EW35" s="163"/>
      <c r="EX35" s="163"/>
      <c r="EY35" s="164"/>
    </row>
    <row r="36" spans="1:155" s="26" customFormat="1" ht="8.25" customHeight="1" x14ac:dyDescent="0.15">
      <c r="A36" s="171" t="s">
        <v>224</v>
      </c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3"/>
      <c r="AN36" s="156" t="s">
        <v>27</v>
      </c>
      <c r="AO36" s="157"/>
      <c r="AP36" s="157"/>
      <c r="AQ36" s="157"/>
      <c r="AR36" s="157"/>
      <c r="AS36" s="157"/>
      <c r="AT36" s="157"/>
      <c r="AU36" s="158"/>
      <c r="AV36" s="159"/>
      <c r="AW36" s="160"/>
      <c r="AX36" s="160"/>
      <c r="AY36" s="160"/>
      <c r="AZ36" s="160"/>
      <c r="BA36" s="161"/>
      <c r="BB36" s="162">
        <v>32416</v>
      </c>
      <c r="BC36" s="163"/>
      <c r="BD36" s="163"/>
      <c r="BE36" s="163"/>
      <c r="BF36" s="163"/>
      <c r="BG36" s="163"/>
      <c r="BH36" s="163"/>
      <c r="BI36" s="163"/>
      <c r="BJ36" s="164"/>
      <c r="BK36" s="162"/>
      <c r="BL36" s="163"/>
      <c r="BM36" s="163"/>
      <c r="BN36" s="163"/>
      <c r="BO36" s="163"/>
      <c r="BP36" s="163"/>
      <c r="BQ36" s="163"/>
      <c r="BR36" s="163"/>
      <c r="BS36" s="164"/>
      <c r="BT36" s="162">
        <f>2391176.88/1000</f>
        <v>2391.17688</v>
      </c>
      <c r="BU36" s="163">
        <v>1059327.67</v>
      </c>
      <c r="BV36" s="163">
        <v>1059327.67</v>
      </c>
      <c r="BW36" s="163">
        <v>1059327.67</v>
      </c>
      <c r="BX36" s="163">
        <v>1059327.67</v>
      </c>
      <c r="BY36" s="163">
        <v>1059327.67</v>
      </c>
      <c r="BZ36" s="164">
        <v>1059327.67</v>
      </c>
      <c r="CA36" s="162">
        <f>8848.49/1000</f>
        <v>8.84849</v>
      </c>
      <c r="CB36" s="163"/>
      <c r="CC36" s="163"/>
      <c r="CD36" s="163"/>
      <c r="CE36" s="163"/>
      <c r="CF36" s="163"/>
      <c r="CG36" s="164"/>
      <c r="CH36" s="162">
        <f t="shared" si="2"/>
        <v>2400.0253699999998</v>
      </c>
      <c r="CI36" s="163"/>
      <c r="CJ36" s="163"/>
      <c r="CK36" s="163"/>
      <c r="CL36" s="163"/>
      <c r="CM36" s="163"/>
      <c r="CN36" s="164"/>
      <c r="CO36" s="162">
        <f t="shared" si="0"/>
        <v>30015.974630000001</v>
      </c>
      <c r="CP36" s="163"/>
      <c r="CQ36" s="163"/>
      <c r="CR36" s="163"/>
      <c r="CS36" s="163"/>
      <c r="CT36" s="163"/>
      <c r="CU36" s="164"/>
      <c r="CV36" s="162">
        <v>25054.697329999999</v>
      </c>
      <c r="CW36" s="163"/>
      <c r="CX36" s="163"/>
      <c r="CY36" s="163"/>
      <c r="CZ36" s="163"/>
      <c r="DA36" s="163"/>
      <c r="DB36" s="163"/>
      <c r="DC36" s="163"/>
      <c r="DD36" s="164"/>
      <c r="DE36" s="162"/>
      <c r="DF36" s="163"/>
      <c r="DG36" s="163"/>
      <c r="DH36" s="163"/>
      <c r="DI36" s="163"/>
      <c r="DJ36" s="163"/>
      <c r="DK36" s="163"/>
      <c r="DL36" s="163"/>
      <c r="DM36" s="164"/>
      <c r="DN36" s="162">
        <v>1197.41706</v>
      </c>
      <c r="DO36" s="163">
        <v>1059327.67</v>
      </c>
      <c r="DP36" s="163">
        <v>1059327.67</v>
      </c>
      <c r="DQ36" s="163">
        <v>1059327.67</v>
      </c>
      <c r="DR36" s="163">
        <v>1059327.67</v>
      </c>
      <c r="DS36" s="163">
        <v>1059327.67</v>
      </c>
      <c r="DT36" s="164">
        <v>1059327.67</v>
      </c>
      <c r="DU36" s="162">
        <v>8.5051299999999994</v>
      </c>
      <c r="DV36" s="163"/>
      <c r="DW36" s="163"/>
      <c r="DX36" s="163"/>
      <c r="DY36" s="163"/>
      <c r="DZ36" s="163"/>
      <c r="EA36" s="164"/>
      <c r="EB36" s="162">
        <v>1205.92219</v>
      </c>
      <c r="EC36" s="163"/>
      <c r="ED36" s="163"/>
      <c r="EE36" s="163"/>
      <c r="EF36" s="163"/>
      <c r="EG36" s="163"/>
      <c r="EH36" s="164"/>
      <c r="EI36" s="162">
        <v>23848.775139999998</v>
      </c>
      <c r="EJ36" s="163"/>
      <c r="EK36" s="163"/>
      <c r="EL36" s="163"/>
      <c r="EM36" s="163"/>
      <c r="EN36" s="163"/>
      <c r="EO36" s="164"/>
      <c r="EP36" s="162"/>
      <c r="EQ36" s="163"/>
      <c r="ER36" s="163"/>
      <c r="ES36" s="163"/>
      <c r="ET36" s="163"/>
      <c r="EU36" s="163"/>
      <c r="EV36" s="163"/>
      <c r="EW36" s="163"/>
      <c r="EX36" s="163"/>
      <c r="EY36" s="164"/>
    </row>
    <row r="37" spans="1:155" s="26" customFormat="1" ht="8.25" customHeight="1" x14ac:dyDescent="0.15">
      <c r="A37" s="171" t="s">
        <v>225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3"/>
      <c r="AN37" s="156" t="s">
        <v>27</v>
      </c>
      <c r="AO37" s="157"/>
      <c r="AP37" s="157"/>
      <c r="AQ37" s="157"/>
      <c r="AR37" s="157"/>
      <c r="AS37" s="157"/>
      <c r="AT37" s="157"/>
      <c r="AU37" s="158"/>
      <c r="AV37" s="159"/>
      <c r="AW37" s="160"/>
      <c r="AX37" s="160"/>
      <c r="AY37" s="160"/>
      <c r="AZ37" s="160"/>
      <c r="BA37" s="161"/>
      <c r="BB37" s="162">
        <v>43957</v>
      </c>
      <c r="BC37" s="163"/>
      <c r="BD37" s="163"/>
      <c r="BE37" s="163"/>
      <c r="BF37" s="163"/>
      <c r="BG37" s="163"/>
      <c r="BH37" s="163"/>
      <c r="BI37" s="163"/>
      <c r="BJ37" s="164"/>
      <c r="BK37" s="162"/>
      <c r="BL37" s="163"/>
      <c r="BM37" s="163"/>
      <c r="BN37" s="163"/>
      <c r="BO37" s="163"/>
      <c r="BP37" s="163"/>
      <c r="BQ37" s="163"/>
      <c r="BR37" s="163"/>
      <c r="BS37" s="164"/>
      <c r="BT37" s="162">
        <f>2766771.45/1000</f>
        <v>2766.7714500000002</v>
      </c>
      <c r="BU37" s="163">
        <v>1020701.736856</v>
      </c>
      <c r="BV37" s="163">
        <v>1020701.736856</v>
      </c>
      <c r="BW37" s="163">
        <v>1020701.736856</v>
      </c>
      <c r="BX37" s="163">
        <v>1020701.736856</v>
      </c>
      <c r="BY37" s="163">
        <v>1020701.736856</v>
      </c>
      <c r="BZ37" s="164">
        <v>1020701.736856</v>
      </c>
      <c r="CA37" s="162">
        <f>10234.88/1000</f>
        <v>10.234879999999999</v>
      </c>
      <c r="CB37" s="163"/>
      <c r="CC37" s="163"/>
      <c r="CD37" s="163"/>
      <c r="CE37" s="163"/>
      <c r="CF37" s="163"/>
      <c r="CG37" s="164"/>
      <c r="CH37" s="162">
        <f t="shared" si="2"/>
        <v>2777.0063300000002</v>
      </c>
      <c r="CI37" s="163"/>
      <c r="CJ37" s="163"/>
      <c r="CK37" s="163"/>
      <c r="CL37" s="163"/>
      <c r="CM37" s="163"/>
      <c r="CN37" s="164"/>
      <c r="CO37" s="162">
        <f t="shared" si="0"/>
        <v>41179.993669999996</v>
      </c>
      <c r="CP37" s="163"/>
      <c r="CQ37" s="163"/>
      <c r="CR37" s="163"/>
      <c r="CS37" s="163"/>
      <c r="CT37" s="163"/>
      <c r="CU37" s="164"/>
      <c r="CV37" s="162">
        <v>42999.552439999999</v>
      </c>
      <c r="CW37" s="163"/>
      <c r="CX37" s="163"/>
      <c r="CY37" s="163"/>
      <c r="CZ37" s="163"/>
      <c r="DA37" s="163"/>
      <c r="DB37" s="163"/>
      <c r="DC37" s="163"/>
      <c r="DD37" s="164"/>
      <c r="DE37" s="162"/>
      <c r="DF37" s="163"/>
      <c r="DG37" s="163"/>
      <c r="DH37" s="163"/>
      <c r="DI37" s="163"/>
      <c r="DJ37" s="163"/>
      <c r="DK37" s="163"/>
      <c r="DL37" s="163"/>
      <c r="DM37" s="164"/>
      <c r="DN37" s="162">
        <v>1605.9877300000003</v>
      </c>
      <c r="DO37" s="163">
        <v>1020701.736856</v>
      </c>
      <c r="DP37" s="163">
        <v>1020701.736856</v>
      </c>
      <c r="DQ37" s="163">
        <v>1020701.736856</v>
      </c>
      <c r="DR37" s="163">
        <v>1020701.736856</v>
      </c>
      <c r="DS37" s="163">
        <v>1020701.736856</v>
      </c>
      <c r="DT37" s="164">
        <v>1020701.736856</v>
      </c>
      <c r="DU37" s="162">
        <v>9.1562000000000001</v>
      </c>
      <c r="DV37" s="163"/>
      <c r="DW37" s="163"/>
      <c r="DX37" s="163"/>
      <c r="DY37" s="163"/>
      <c r="DZ37" s="163"/>
      <c r="EA37" s="164"/>
      <c r="EB37" s="162">
        <v>1615.1439300000002</v>
      </c>
      <c r="EC37" s="163"/>
      <c r="ED37" s="163"/>
      <c r="EE37" s="163"/>
      <c r="EF37" s="163"/>
      <c r="EG37" s="163"/>
      <c r="EH37" s="164"/>
      <c r="EI37" s="162">
        <v>41384.408510000001</v>
      </c>
      <c r="EJ37" s="163"/>
      <c r="EK37" s="163"/>
      <c r="EL37" s="163"/>
      <c r="EM37" s="163"/>
      <c r="EN37" s="163"/>
      <c r="EO37" s="164"/>
      <c r="EP37" s="162"/>
      <c r="EQ37" s="163"/>
      <c r="ER37" s="163"/>
      <c r="ES37" s="163"/>
      <c r="ET37" s="163"/>
      <c r="EU37" s="163"/>
      <c r="EV37" s="163"/>
      <c r="EW37" s="163"/>
      <c r="EX37" s="163"/>
      <c r="EY37" s="164"/>
    </row>
    <row r="38" spans="1:155" s="26" customFormat="1" ht="8.25" customHeight="1" x14ac:dyDescent="0.15">
      <c r="A38" s="171" t="s">
        <v>226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  <c r="AA38" s="172"/>
      <c r="AB38" s="172"/>
      <c r="AC38" s="172"/>
      <c r="AD38" s="172"/>
      <c r="AE38" s="172"/>
      <c r="AF38" s="172"/>
      <c r="AG38" s="172"/>
      <c r="AH38" s="172"/>
      <c r="AI38" s="172"/>
      <c r="AJ38" s="172"/>
      <c r="AK38" s="172"/>
      <c r="AL38" s="172"/>
      <c r="AM38" s="173"/>
      <c r="AN38" s="156" t="s">
        <v>27</v>
      </c>
      <c r="AO38" s="157"/>
      <c r="AP38" s="157"/>
      <c r="AQ38" s="157"/>
      <c r="AR38" s="157"/>
      <c r="AS38" s="157"/>
      <c r="AT38" s="157"/>
      <c r="AU38" s="158"/>
      <c r="AV38" s="159"/>
      <c r="AW38" s="160"/>
      <c r="AX38" s="160"/>
      <c r="AY38" s="160"/>
      <c r="AZ38" s="160"/>
      <c r="BA38" s="161"/>
      <c r="BB38" s="162">
        <f>BB35-BB36-BB37</f>
        <v>239657</v>
      </c>
      <c r="BC38" s="163"/>
      <c r="BD38" s="163"/>
      <c r="BE38" s="163"/>
      <c r="BF38" s="163"/>
      <c r="BG38" s="163"/>
      <c r="BH38" s="163"/>
      <c r="BI38" s="163"/>
      <c r="BJ38" s="164"/>
      <c r="BK38" s="162"/>
      <c r="BL38" s="163"/>
      <c r="BM38" s="163"/>
      <c r="BN38" s="163"/>
      <c r="BO38" s="163"/>
      <c r="BP38" s="163"/>
      <c r="BQ38" s="163"/>
      <c r="BR38" s="163"/>
      <c r="BS38" s="164"/>
      <c r="BT38" s="162">
        <f>18616739.02/1000</f>
        <v>18616.739020000001</v>
      </c>
      <c r="BU38" s="163"/>
      <c r="BV38" s="163"/>
      <c r="BW38" s="163"/>
      <c r="BX38" s="163"/>
      <c r="BY38" s="163"/>
      <c r="BZ38" s="164"/>
      <c r="CA38" s="162">
        <f>74245.43/1000</f>
        <v>74.245429999999999</v>
      </c>
      <c r="CB38" s="163"/>
      <c r="CC38" s="163"/>
      <c r="CD38" s="163"/>
      <c r="CE38" s="163"/>
      <c r="CF38" s="163"/>
      <c r="CG38" s="164"/>
      <c r="CH38" s="162">
        <f t="shared" si="2"/>
        <v>18690.98445</v>
      </c>
      <c r="CI38" s="163"/>
      <c r="CJ38" s="163"/>
      <c r="CK38" s="163"/>
      <c r="CL38" s="163"/>
      <c r="CM38" s="163"/>
      <c r="CN38" s="164"/>
      <c r="CO38" s="162">
        <f t="shared" si="0"/>
        <v>220966.01555000001</v>
      </c>
      <c r="CP38" s="163"/>
      <c r="CQ38" s="163"/>
      <c r="CR38" s="163"/>
      <c r="CS38" s="163"/>
      <c r="CT38" s="163"/>
      <c r="CU38" s="164"/>
      <c r="CV38" s="162">
        <v>187061.94957</v>
      </c>
      <c r="CW38" s="163"/>
      <c r="CX38" s="163"/>
      <c r="CY38" s="163"/>
      <c r="CZ38" s="163"/>
      <c r="DA38" s="163"/>
      <c r="DB38" s="163"/>
      <c r="DC38" s="163"/>
      <c r="DD38" s="164"/>
      <c r="DE38" s="162"/>
      <c r="DF38" s="163"/>
      <c r="DG38" s="163"/>
      <c r="DH38" s="163"/>
      <c r="DI38" s="163"/>
      <c r="DJ38" s="163"/>
      <c r="DK38" s="163"/>
      <c r="DL38" s="163"/>
      <c r="DM38" s="164"/>
      <c r="DN38" s="162">
        <v>10246.81747</v>
      </c>
      <c r="DO38" s="163"/>
      <c r="DP38" s="163"/>
      <c r="DQ38" s="163"/>
      <c r="DR38" s="163"/>
      <c r="DS38" s="163"/>
      <c r="DT38" s="164"/>
      <c r="DU38" s="162">
        <v>77.342770000000002</v>
      </c>
      <c r="DV38" s="163"/>
      <c r="DW38" s="163"/>
      <c r="DX38" s="163"/>
      <c r="DY38" s="163"/>
      <c r="DZ38" s="163"/>
      <c r="EA38" s="164"/>
      <c r="EB38" s="162">
        <v>10324.160239999999</v>
      </c>
      <c r="EC38" s="163"/>
      <c r="ED38" s="163"/>
      <c r="EE38" s="163"/>
      <c r="EF38" s="163"/>
      <c r="EG38" s="163"/>
      <c r="EH38" s="164"/>
      <c r="EI38" s="162">
        <v>176737.78933</v>
      </c>
      <c r="EJ38" s="163"/>
      <c r="EK38" s="163"/>
      <c r="EL38" s="163"/>
      <c r="EM38" s="163"/>
      <c r="EN38" s="163"/>
      <c r="EO38" s="164"/>
      <c r="EP38" s="162"/>
      <c r="EQ38" s="163"/>
      <c r="ER38" s="163"/>
      <c r="ES38" s="163"/>
      <c r="ET38" s="163"/>
      <c r="EU38" s="163"/>
      <c r="EV38" s="163"/>
      <c r="EW38" s="163"/>
      <c r="EX38" s="163"/>
      <c r="EY38" s="164"/>
    </row>
    <row r="39" spans="1:155" s="26" customFormat="1" ht="16.5" customHeight="1" x14ac:dyDescent="0.15">
      <c r="A39" s="177" t="s">
        <v>227</v>
      </c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9"/>
      <c r="AN39" s="156" t="s">
        <v>228</v>
      </c>
      <c r="AO39" s="157"/>
      <c r="AP39" s="157"/>
      <c r="AQ39" s="157"/>
      <c r="AR39" s="157"/>
      <c r="AS39" s="157"/>
      <c r="AT39" s="157"/>
      <c r="AU39" s="158"/>
      <c r="AV39" s="159"/>
      <c r="AW39" s="160"/>
      <c r="AX39" s="160"/>
      <c r="AY39" s="160"/>
      <c r="AZ39" s="160"/>
      <c r="BA39" s="161"/>
      <c r="BB39" s="162">
        <v>441</v>
      </c>
      <c r="BC39" s="163"/>
      <c r="BD39" s="163"/>
      <c r="BE39" s="163"/>
      <c r="BF39" s="163"/>
      <c r="BG39" s="163"/>
      <c r="BH39" s="163"/>
      <c r="BI39" s="163"/>
      <c r="BJ39" s="164"/>
      <c r="BK39" s="162"/>
      <c r="BL39" s="163"/>
      <c r="BM39" s="163"/>
      <c r="BN39" s="163"/>
      <c r="BO39" s="163"/>
      <c r="BP39" s="163"/>
      <c r="BQ39" s="163"/>
      <c r="BR39" s="163"/>
      <c r="BS39" s="164"/>
      <c r="BT39" s="162">
        <v>43</v>
      </c>
      <c r="BU39" s="163"/>
      <c r="BV39" s="163"/>
      <c r="BW39" s="163"/>
      <c r="BX39" s="163"/>
      <c r="BY39" s="163"/>
      <c r="BZ39" s="164"/>
      <c r="CA39" s="162">
        <v>0.2</v>
      </c>
      <c r="CB39" s="163"/>
      <c r="CC39" s="163"/>
      <c r="CD39" s="163"/>
      <c r="CE39" s="163"/>
      <c r="CF39" s="163"/>
      <c r="CG39" s="164"/>
      <c r="CH39" s="162">
        <f t="shared" si="2"/>
        <v>43.2</v>
      </c>
      <c r="CI39" s="163"/>
      <c r="CJ39" s="163"/>
      <c r="CK39" s="163"/>
      <c r="CL39" s="163"/>
      <c r="CM39" s="163"/>
      <c r="CN39" s="164"/>
      <c r="CO39" s="162">
        <f t="shared" si="0"/>
        <v>397.8</v>
      </c>
      <c r="CP39" s="163"/>
      <c r="CQ39" s="163"/>
      <c r="CR39" s="163"/>
      <c r="CS39" s="163"/>
      <c r="CT39" s="163"/>
      <c r="CU39" s="164"/>
      <c r="CV39" s="162">
        <v>439</v>
      </c>
      <c r="CW39" s="163"/>
      <c r="CX39" s="163"/>
      <c r="CY39" s="163"/>
      <c r="CZ39" s="163"/>
      <c r="DA39" s="163"/>
      <c r="DB39" s="163"/>
      <c r="DC39" s="163"/>
      <c r="DD39" s="164"/>
      <c r="DE39" s="162"/>
      <c r="DF39" s="163"/>
      <c r="DG39" s="163"/>
      <c r="DH39" s="163"/>
      <c r="DI39" s="163"/>
      <c r="DJ39" s="163"/>
      <c r="DK39" s="163"/>
      <c r="DL39" s="163"/>
      <c r="DM39" s="164"/>
      <c r="DN39" s="162">
        <v>30</v>
      </c>
      <c r="DO39" s="163"/>
      <c r="DP39" s="163"/>
      <c r="DQ39" s="163"/>
      <c r="DR39" s="163"/>
      <c r="DS39" s="163"/>
      <c r="DT39" s="164"/>
      <c r="DU39" s="162">
        <v>0.2</v>
      </c>
      <c r="DV39" s="163"/>
      <c r="DW39" s="163"/>
      <c r="DX39" s="163"/>
      <c r="DY39" s="163"/>
      <c r="DZ39" s="163"/>
      <c r="EA39" s="164"/>
      <c r="EB39" s="162">
        <v>30</v>
      </c>
      <c r="EC39" s="163"/>
      <c r="ED39" s="163"/>
      <c r="EE39" s="163"/>
      <c r="EF39" s="163"/>
      <c r="EG39" s="163"/>
      <c r="EH39" s="164"/>
      <c r="EI39" s="162">
        <v>409</v>
      </c>
      <c r="EJ39" s="163"/>
      <c r="EK39" s="163"/>
      <c r="EL39" s="163"/>
      <c r="EM39" s="163"/>
      <c r="EN39" s="163"/>
      <c r="EO39" s="164"/>
      <c r="EP39" s="162"/>
      <c r="EQ39" s="163"/>
      <c r="ER39" s="163"/>
      <c r="ES39" s="163"/>
      <c r="ET39" s="163"/>
      <c r="EU39" s="163"/>
      <c r="EV39" s="163"/>
      <c r="EW39" s="163"/>
      <c r="EX39" s="163"/>
      <c r="EY39" s="164"/>
    </row>
    <row r="40" spans="1:155" s="26" customFormat="1" ht="8.25" customHeight="1" x14ac:dyDescent="0.15">
      <c r="A40" s="171" t="s">
        <v>224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172"/>
      <c r="AH40" s="172"/>
      <c r="AI40" s="172"/>
      <c r="AJ40" s="172"/>
      <c r="AK40" s="172"/>
      <c r="AL40" s="172"/>
      <c r="AM40" s="173"/>
      <c r="AN40" s="156" t="s">
        <v>228</v>
      </c>
      <c r="AO40" s="157"/>
      <c r="AP40" s="157"/>
      <c r="AQ40" s="157"/>
      <c r="AR40" s="157"/>
      <c r="AS40" s="157"/>
      <c r="AT40" s="157"/>
      <c r="AU40" s="158"/>
      <c r="AV40" s="159"/>
      <c r="AW40" s="160"/>
      <c r="AX40" s="160"/>
      <c r="AY40" s="160"/>
      <c r="AZ40" s="160"/>
      <c r="BA40" s="161"/>
      <c r="BB40" s="162">
        <v>24</v>
      </c>
      <c r="BC40" s="163"/>
      <c r="BD40" s="163"/>
      <c r="BE40" s="163"/>
      <c r="BF40" s="163"/>
      <c r="BG40" s="163"/>
      <c r="BH40" s="163"/>
      <c r="BI40" s="163"/>
      <c r="BJ40" s="164"/>
      <c r="BK40" s="162"/>
      <c r="BL40" s="163"/>
      <c r="BM40" s="163"/>
      <c r="BN40" s="163"/>
      <c r="BO40" s="163"/>
      <c r="BP40" s="163"/>
      <c r="BQ40" s="163"/>
      <c r="BR40" s="163"/>
      <c r="BS40" s="164"/>
      <c r="BT40" s="162">
        <v>2</v>
      </c>
      <c r="BU40" s="163"/>
      <c r="BV40" s="163"/>
      <c r="BW40" s="163"/>
      <c r="BX40" s="163"/>
      <c r="BY40" s="163"/>
      <c r="BZ40" s="164"/>
      <c r="CA40" s="162"/>
      <c r="CB40" s="163"/>
      <c r="CC40" s="163"/>
      <c r="CD40" s="163"/>
      <c r="CE40" s="163"/>
      <c r="CF40" s="163"/>
      <c r="CG40" s="164"/>
      <c r="CH40" s="162">
        <f>BT40</f>
        <v>2</v>
      </c>
      <c r="CI40" s="163"/>
      <c r="CJ40" s="163"/>
      <c r="CK40" s="163"/>
      <c r="CL40" s="163"/>
      <c r="CM40" s="163"/>
      <c r="CN40" s="164"/>
      <c r="CO40" s="162">
        <f t="shared" si="0"/>
        <v>22</v>
      </c>
      <c r="CP40" s="163"/>
      <c r="CQ40" s="163"/>
      <c r="CR40" s="163"/>
      <c r="CS40" s="163"/>
      <c r="CT40" s="163"/>
      <c r="CU40" s="164"/>
      <c r="CV40" s="162">
        <v>24</v>
      </c>
      <c r="CW40" s="163"/>
      <c r="CX40" s="163"/>
      <c r="CY40" s="163"/>
      <c r="CZ40" s="163"/>
      <c r="DA40" s="163"/>
      <c r="DB40" s="163"/>
      <c r="DC40" s="163"/>
      <c r="DD40" s="164"/>
      <c r="DE40" s="162"/>
      <c r="DF40" s="163"/>
      <c r="DG40" s="163"/>
      <c r="DH40" s="163"/>
      <c r="DI40" s="163"/>
      <c r="DJ40" s="163"/>
      <c r="DK40" s="163"/>
      <c r="DL40" s="163"/>
      <c r="DM40" s="164"/>
      <c r="DN40" s="162">
        <v>2</v>
      </c>
      <c r="DO40" s="163"/>
      <c r="DP40" s="163"/>
      <c r="DQ40" s="163"/>
      <c r="DR40" s="163"/>
      <c r="DS40" s="163"/>
      <c r="DT40" s="164"/>
      <c r="DU40" s="162"/>
      <c r="DV40" s="163"/>
      <c r="DW40" s="163"/>
      <c r="DX40" s="163"/>
      <c r="DY40" s="163"/>
      <c r="DZ40" s="163"/>
      <c r="EA40" s="164"/>
      <c r="EB40" s="162">
        <v>2</v>
      </c>
      <c r="EC40" s="163"/>
      <c r="ED40" s="163"/>
      <c r="EE40" s="163"/>
      <c r="EF40" s="163"/>
      <c r="EG40" s="163"/>
      <c r="EH40" s="164"/>
      <c r="EI40" s="162">
        <v>22</v>
      </c>
      <c r="EJ40" s="163"/>
      <c r="EK40" s="163"/>
      <c r="EL40" s="163"/>
      <c r="EM40" s="163"/>
      <c r="EN40" s="163"/>
      <c r="EO40" s="164"/>
      <c r="EP40" s="162"/>
      <c r="EQ40" s="163"/>
      <c r="ER40" s="163"/>
      <c r="ES40" s="163"/>
      <c r="ET40" s="163"/>
      <c r="EU40" s="163"/>
      <c r="EV40" s="163"/>
      <c r="EW40" s="163"/>
      <c r="EX40" s="163"/>
      <c r="EY40" s="164"/>
    </row>
    <row r="41" spans="1:155" s="26" customFormat="1" ht="8.25" customHeight="1" x14ac:dyDescent="0.15">
      <c r="A41" s="171" t="s">
        <v>225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2"/>
      <c r="Z41" s="172"/>
      <c r="AA41" s="172"/>
      <c r="AB41" s="172"/>
      <c r="AC41" s="172"/>
      <c r="AD41" s="172"/>
      <c r="AE41" s="172"/>
      <c r="AF41" s="172"/>
      <c r="AG41" s="172"/>
      <c r="AH41" s="172"/>
      <c r="AI41" s="172"/>
      <c r="AJ41" s="172"/>
      <c r="AK41" s="172"/>
      <c r="AL41" s="172"/>
      <c r="AM41" s="173"/>
      <c r="AN41" s="156" t="s">
        <v>228</v>
      </c>
      <c r="AO41" s="157"/>
      <c r="AP41" s="157"/>
      <c r="AQ41" s="157"/>
      <c r="AR41" s="157"/>
      <c r="AS41" s="157"/>
      <c r="AT41" s="157"/>
      <c r="AU41" s="158"/>
      <c r="AV41" s="159"/>
      <c r="AW41" s="160"/>
      <c r="AX41" s="160"/>
      <c r="AY41" s="160"/>
      <c r="AZ41" s="160"/>
      <c r="BA41" s="161"/>
      <c r="BB41" s="162">
        <v>56</v>
      </c>
      <c r="BC41" s="163"/>
      <c r="BD41" s="163"/>
      <c r="BE41" s="163"/>
      <c r="BF41" s="163"/>
      <c r="BG41" s="163"/>
      <c r="BH41" s="163"/>
      <c r="BI41" s="163"/>
      <c r="BJ41" s="164"/>
      <c r="BK41" s="162"/>
      <c r="BL41" s="163"/>
      <c r="BM41" s="163"/>
      <c r="BN41" s="163"/>
      <c r="BO41" s="163"/>
      <c r="BP41" s="163"/>
      <c r="BQ41" s="163"/>
      <c r="BR41" s="163"/>
      <c r="BS41" s="164"/>
      <c r="BT41" s="162">
        <v>6</v>
      </c>
      <c r="BU41" s="163"/>
      <c r="BV41" s="163"/>
      <c r="BW41" s="163"/>
      <c r="BX41" s="163"/>
      <c r="BY41" s="163"/>
      <c r="BZ41" s="164"/>
      <c r="CA41" s="162"/>
      <c r="CB41" s="163"/>
      <c r="CC41" s="163"/>
      <c r="CD41" s="163"/>
      <c r="CE41" s="163"/>
      <c r="CF41" s="163"/>
      <c r="CG41" s="164"/>
      <c r="CH41" s="162">
        <v>4</v>
      </c>
      <c r="CI41" s="163"/>
      <c r="CJ41" s="163"/>
      <c r="CK41" s="163"/>
      <c r="CL41" s="163"/>
      <c r="CM41" s="163"/>
      <c r="CN41" s="164"/>
      <c r="CO41" s="162">
        <f t="shared" si="0"/>
        <v>52</v>
      </c>
      <c r="CP41" s="163"/>
      <c r="CQ41" s="163"/>
      <c r="CR41" s="163"/>
      <c r="CS41" s="163"/>
      <c r="CT41" s="163"/>
      <c r="CU41" s="164"/>
      <c r="CV41" s="162">
        <v>56</v>
      </c>
      <c r="CW41" s="163"/>
      <c r="CX41" s="163"/>
      <c r="CY41" s="163"/>
      <c r="CZ41" s="163"/>
      <c r="DA41" s="163"/>
      <c r="DB41" s="163"/>
      <c r="DC41" s="163"/>
      <c r="DD41" s="164"/>
      <c r="DE41" s="162"/>
      <c r="DF41" s="163"/>
      <c r="DG41" s="163"/>
      <c r="DH41" s="163"/>
      <c r="DI41" s="163"/>
      <c r="DJ41" s="163"/>
      <c r="DK41" s="163"/>
      <c r="DL41" s="163"/>
      <c r="DM41" s="164"/>
      <c r="DN41" s="162">
        <v>3</v>
      </c>
      <c r="DO41" s="163"/>
      <c r="DP41" s="163"/>
      <c r="DQ41" s="163"/>
      <c r="DR41" s="163"/>
      <c r="DS41" s="163"/>
      <c r="DT41" s="164"/>
      <c r="DU41" s="162"/>
      <c r="DV41" s="163"/>
      <c r="DW41" s="163"/>
      <c r="DX41" s="163"/>
      <c r="DY41" s="163"/>
      <c r="DZ41" s="163"/>
      <c r="EA41" s="164"/>
      <c r="EB41" s="162">
        <v>3</v>
      </c>
      <c r="EC41" s="163"/>
      <c r="ED41" s="163"/>
      <c r="EE41" s="163"/>
      <c r="EF41" s="163"/>
      <c r="EG41" s="163"/>
      <c r="EH41" s="164"/>
      <c r="EI41" s="162">
        <v>53</v>
      </c>
      <c r="EJ41" s="163"/>
      <c r="EK41" s="163"/>
      <c r="EL41" s="163"/>
      <c r="EM41" s="163"/>
      <c r="EN41" s="163"/>
      <c r="EO41" s="164"/>
      <c r="EP41" s="162"/>
      <c r="EQ41" s="163"/>
      <c r="ER41" s="163"/>
      <c r="ES41" s="163"/>
      <c r="ET41" s="163"/>
      <c r="EU41" s="163"/>
      <c r="EV41" s="163"/>
      <c r="EW41" s="163"/>
      <c r="EX41" s="163"/>
      <c r="EY41" s="164"/>
    </row>
    <row r="42" spans="1:155" s="26" customFormat="1" ht="8.25" customHeight="1" x14ac:dyDescent="0.15">
      <c r="A42" s="171" t="s">
        <v>226</v>
      </c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3"/>
      <c r="AN42" s="156" t="s">
        <v>228</v>
      </c>
      <c r="AO42" s="157"/>
      <c r="AP42" s="157"/>
      <c r="AQ42" s="157"/>
      <c r="AR42" s="157"/>
      <c r="AS42" s="157"/>
      <c r="AT42" s="157"/>
      <c r="AU42" s="158"/>
      <c r="AV42" s="159"/>
      <c r="AW42" s="160"/>
      <c r="AX42" s="160"/>
      <c r="AY42" s="160"/>
      <c r="AZ42" s="160"/>
      <c r="BA42" s="161"/>
      <c r="BB42" s="162">
        <f>BB39-BB40-BB41</f>
        <v>361</v>
      </c>
      <c r="BC42" s="163"/>
      <c r="BD42" s="163"/>
      <c r="BE42" s="163"/>
      <c r="BF42" s="163"/>
      <c r="BG42" s="163"/>
      <c r="BH42" s="163"/>
      <c r="BI42" s="163"/>
      <c r="BJ42" s="164"/>
      <c r="BK42" s="162"/>
      <c r="BL42" s="163"/>
      <c r="BM42" s="163"/>
      <c r="BN42" s="163"/>
      <c r="BO42" s="163"/>
      <c r="BP42" s="163"/>
      <c r="BQ42" s="163"/>
      <c r="BR42" s="163"/>
      <c r="BS42" s="164"/>
      <c r="BT42" s="162">
        <f>BT39-BT40-BT41</f>
        <v>35</v>
      </c>
      <c r="BU42" s="163"/>
      <c r="BV42" s="163"/>
      <c r="BW42" s="163"/>
      <c r="BX42" s="163"/>
      <c r="BY42" s="163"/>
      <c r="BZ42" s="164"/>
      <c r="CA42" s="162"/>
      <c r="CB42" s="163"/>
      <c r="CC42" s="163"/>
      <c r="CD42" s="163"/>
      <c r="CE42" s="163"/>
      <c r="CF42" s="163"/>
      <c r="CG42" s="164"/>
      <c r="CH42" s="162">
        <f>CH39-CH40-CH41</f>
        <v>37.200000000000003</v>
      </c>
      <c r="CI42" s="163"/>
      <c r="CJ42" s="163"/>
      <c r="CK42" s="163"/>
      <c r="CL42" s="163"/>
      <c r="CM42" s="163"/>
      <c r="CN42" s="164"/>
      <c r="CO42" s="162">
        <f t="shared" si="0"/>
        <v>323.8</v>
      </c>
      <c r="CP42" s="163"/>
      <c r="CQ42" s="163"/>
      <c r="CR42" s="163"/>
      <c r="CS42" s="163"/>
      <c r="CT42" s="163"/>
      <c r="CU42" s="164"/>
      <c r="CV42" s="162">
        <v>359</v>
      </c>
      <c r="CW42" s="163"/>
      <c r="CX42" s="163"/>
      <c r="CY42" s="163"/>
      <c r="CZ42" s="163"/>
      <c r="DA42" s="163"/>
      <c r="DB42" s="163"/>
      <c r="DC42" s="163"/>
      <c r="DD42" s="164"/>
      <c r="DE42" s="162"/>
      <c r="DF42" s="163"/>
      <c r="DG42" s="163"/>
      <c r="DH42" s="163"/>
      <c r="DI42" s="163"/>
      <c r="DJ42" s="163"/>
      <c r="DK42" s="163"/>
      <c r="DL42" s="163"/>
      <c r="DM42" s="164"/>
      <c r="DN42" s="162">
        <v>25</v>
      </c>
      <c r="DO42" s="163"/>
      <c r="DP42" s="163"/>
      <c r="DQ42" s="163"/>
      <c r="DR42" s="163"/>
      <c r="DS42" s="163"/>
      <c r="DT42" s="164"/>
      <c r="DU42" s="162"/>
      <c r="DV42" s="163"/>
      <c r="DW42" s="163"/>
      <c r="DX42" s="163"/>
      <c r="DY42" s="163"/>
      <c r="DZ42" s="163"/>
      <c r="EA42" s="164"/>
      <c r="EB42" s="162">
        <v>25</v>
      </c>
      <c r="EC42" s="163"/>
      <c r="ED42" s="163"/>
      <c r="EE42" s="163"/>
      <c r="EF42" s="163"/>
      <c r="EG42" s="163"/>
      <c r="EH42" s="164"/>
      <c r="EI42" s="162">
        <v>334</v>
      </c>
      <c r="EJ42" s="163"/>
      <c r="EK42" s="163"/>
      <c r="EL42" s="163"/>
      <c r="EM42" s="163"/>
      <c r="EN42" s="163"/>
      <c r="EO42" s="164"/>
      <c r="EP42" s="162"/>
      <c r="EQ42" s="163"/>
      <c r="ER42" s="163"/>
      <c r="ES42" s="163"/>
      <c r="ET42" s="163"/>
      <c r="EU42" s="163"/>
      <c r="EV42" s="163"/>
      <c r="EW42" s="163"/>
      <c r="EX42" s="163"/>
      <c r="EY42" s="164"/>
    </row>
    <row r="43" spans="1:155" s="26" customFormat="1" ht="41.25" customHeight="1" x14ac:dyDescent="0.15">
      <c r="A43" s="165" t="s">
        <v>229</v>
      </c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7"/>
      <c r="AN43" s="156" t="s">
        <v>27</v>
      </c>
      <c r="AO43" s="157"/>
      <c r="AP43" s="157"/>
      <c r="AQ43" s="157"/>
      <c r="AR43" s="157"/>
      <c r="AS43" s="157"/>
      <c r="AT43" s="157"/>
      <c r="AU43" s="158"/>
      <c r="AV43" s="159" t="s">
        <v>230</v>
      </c>
      <c r="AW43" s="160"/>
      <c r="AX43" s="160"/>
      <c r="AY43" s="160"/>
      <c r="AZ43" s="160"/>
      <c r="BA43" s="161"/>
      <c r="BB43" s="162">
        <v>95097</v>
      </c>
      <c r="BC43" s="163"/>
      <c r="BD43" s="163"/>
      <c r="BE43" s="163"/>
      <c r="BF43" s="163"/>
      <c r="BG43" s="163"/>
      <c r="BH43" s="163"/>
      <c r="BI43" s="163"/>
      <c r="BJ43" s="164"/>
      <c r="BK43" s="174"/>
      <c r="BL43" s="175"/>
      <c r="BM43" s="175"/>
      <c r="BN43" s="175"/>
      <c r="BO43" s="175"/>
      <c r="BP43" s="175"/>
      <c r="BQ43" s="175"/>
      <c r="BR43" s="175"/>
      <c r="BS43" s="176"/>
      <c r="BT43" s="162">
        <f>'Прил. 2 (приказ 1831-э)'!BW45</f>
        <v>7165.0420000000004</v>
      </c>
      <c r="BU43" s="163"/>
      <c r="BV43" s="163"/>
      <c r="BW43" s="163"/>
      <c r="BX43" s="163"/>
      <c r="BY43" s="163"/>
      <c r="BZ43" s="164"/>
      <c r="CA43" s="162">
        <f>28061.74/1000</f>
        <v>28.06174</v>
      </c>
      <c r="CB43" s="163"/>
      <c r="CC43" s="163"/>
      <c r="CD43" s="163"/>
      <c r="CE43" s="163"/>
      <c r="CF43" s="163"/>
      <c r="CG43" s="164"/>
      <c r="CH43" s="162">
        <f>BT43+CA43</f>
        <v>7193.1037400000005</v>
      </c>
      <c r="CI43" s="163"/>
      <c r="CJ43" s="163"/>
      <c r="CK43" s="163"/>
      <c r="CL43" s="163"/>
      <c r="CM43" s="163"/>
      <c r="CN43" s="164"/>
      <c r="CO43" s="162">
        <f t="shared" si="0"/>
        <v>87903.896259999994</v>
      </c>
      <c r="CP43" s="163"/>
      <c r="CQ43" s="163"/>
      <c r="CR43" s="163"/>
      <c r="CS43" s="163"/>
      <c r="CT43" s="163"/>
      <c r="CU43" s="164"/>
      <c r="CV43" s="162">
        <v>76945.279999999999</v>
      </c>
      <c r="CW43" s="163"/>
      <c r="CX43" s="163"/>
      <c r="CY43" s="163"/>
      <c r="CZ43" s="163"/>
      <c r="DA43" s="163"/>
      <c r="DB43" s="163"/>
      <c r="DC43" s="163"/>
      <c r="DD43" s="164"/>
      <c r="DE43" s="174"/>
      <c r="DF43" s="175"/>
      <c r="DG43" s="175"/>
      <c r="DH43" s="175"/>
      <c r="DI43" s="175"/>
      <c r="DJ43" s="175"/>
      <c r="DK43" s="175"/>
      <c r="DL43" s="175"/>
      <c r="DM43" s="176"/>
      <c r="DN43" s="162">
        <v>3950.03503</v>
      </c>
      <c r="DO43" s="163"/>
      <c r="DP43" s="163"/>
      <c r="DQ43" s="163"/>
      <c r="DR43" s="163"/>
      <c r="DS43" s="163"/>
      <c r="DT43" s="164"/>
      <c r="DU43" s="162">
        <v>28.528890000000001</v>
      </c>
      <c r="DV43" s="163"/>
      <c r="DW43" s="163"/>
      <c r="DX43" s="163"/>
      <c r="DY43" s="163"/>
      <c r="DZ43" s="163"/>
      <c r="EA43" s="164"/>
      <c r="EB43" s="162">
        <v>3978.5639200000001</v>
      </c>
      <c r="EC43" s="163"/>
      <c r="ED43" s="163"/>
      <c r="EE43" s="163"/>
      <c r="EF43" s="163"/>
      <c r="EG43" s="163"/>
      <c r="EH43" s="164"/>
      <c r="EI43" s="162">
        <v>72966.716079999998</v>
      </c>
      <c r="EJ43" s="163"/>
      <c r="EK43" s="163"/>
      <c r="EL43" s="163"/>
      <c r="EM43" s="163"/>
      <c r="EN43" s="163"/>
      <c r="EO43" s="164"/>
      <c r="EP43" s="162"/>
      <c r="EQ43" s="163"/>
      <c r="ER43" s="163"/>
      <c r="ES43" s="163"/>
      <c r="ET43" s="163"/>
      <c r="EU43" s="163"/>
      <c r="EV43" s="163"/>
      <c r="EW43" s="163"/>
      <c r="EX43" s="163"/>
      <c r="EY43" s="164"/>
    </row>
    <row r="44" spans="1:155" s="26" customFormat="1" ht="8.25" customHeight="1" x14ac:dyDescent="0.15">
      <c r="A44" s="165" t="s">
        <v>231</v>
      </c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7"/>
      <c r="AN44" s="156" t="s">
        <v>27</v>
      </c>
      <c r="AO44" s="157"/>
      <c r="AP44" s="157"/>
      <c r="AQ44" s="157"/>
      <c r="AR44" s="157"/>
      <c r="AS44" s="157"/>
      <c r="AT44" s="157"/>
      <c r="AU44" s="158"/>
      <c r="AV44" s="159" t="s">
        <v>232</v>
      </c>
      <c r="AW44" s="160"/>
      <c r="AX44" s="160"/>
      <c r="AY44" s="160"/>
      <c r="AZ44" s="160"/>
      <c r="BA44" s="161"/>
      <c r="BB44" s="162">
        <v>11901</v>
      </c>
      <c r="BC44" s="163"/>
      <c r="BD44" s="163"/>
      <c r="BE44" s="163"/>
      <c r="BF44" s="163"/>
      <c r="BG44" s="163"/>
      <c r="BH44" s="163"/>
      <c r="BI44" s="163"/>
      <c r="BJ44" s="164"/>
      <c r="BK44" s="162"/>
      <c r="BL44" s="163"/>
      <c r="BM44" s="163"/>
      <c r="BN44" s="163"/>
      <c r="BO44" s="163"/>
      <c r="BP44" s="163"/>
      <c r="BQ44" s="163"/>
      <c r="BR44" s="163"/>
      <c r="BS44" s="164"/>
      <c r="BT44" s="162">
        <f>'Прил. 2 (приказ 1831-э)'!BW47</f>
        <v>2802.5722299999998</v>
      </c>
      <c r="BU44" s="163"/>
      <c r="BV44" s="163"/>
      <c r="BW44" s="163"/>
      <c r="BX44" s="163"/>
      <c r="BY44" s="163"/>
      <c r="BZ44" s="164"/>
      <c r="CA44" s="162"/>
      <c r="CB44" s="163"/>
      <c r="CC44" s="163"/>
      <c r="CD44" s="163"/>
      <c r="CE44" s="163"/>
      <c r="CF44" s="163"/>
      <c r="CG44" s="164"/>
      <c r="CH44" s="162">
        <f>BT44+CA44</f>
        <v>2802.5722299999998</v>
      </c>
      <c r="CI44" s="163"/>
      <c r="CJ44" s="163"/>
      <c r="CK44" s="163"/>
      <c r="CL44" s="163"/>
      <c r="CM44" s="163"/>
      <c r="CN44" s="164"/>
      <c r="CO44" s="162">
        <f t="shared" si="0"/>
        <v>9098.4277700000002</v>
      </c>
      <c r="CP44" s="163"/>
      <c r="CQ44" s="163"/>
      <c r="CR44" s="163"/>
      <c r="CS44" s="163"/>
      <c r="CT44" s="163"/>
      <c r="CU44" s="164"/>
      <c r="CV44" s="162">
        <v>9678</v>
      </c>
      <c r="CW44" s="163"/>
      <c r="CX44" s="163"/>
      <c r="CY44" s="163"/>
      <c r="CZ44" s="163"/>
      <c r="DA44" s="163"/>
      <c r="DB44" s="163"/>
      <c r="DC44" s="163"/>
      <c r="DD44" s="164"/>
      <c r="DE44" s="162"/>
      <c r="DF44" s="163"/>
      <c r="DG44" s="163"/>
      <c r="DH44" s="163"/>
      <c r="DI44" s="163"/>
      <c r="DJ44" s="163"/>
      <c r="DK44" s="163"/>
      <c r="DL44" s="163"/>
      <c r="DM44" s="164"/>
      <c r="DN44" s="162">
        <v>2664.47208</v>
      </c>
      <c r="DO44" s="163"/>
      <c r="DP44" s="163"/>
      <c r="DQ44" s="163"/>
      <c r="DR44" s="163"/>
      <c r="DS44" s="163"/>
      <c r="DT44" s="164"/>
      <c r="DU44" s="162"/>
      <c r="DV44" s="163"/>
      <c r="DW44" s="163"/>
      <c r="DX44" s="163"/>
      <c r="DY44" s="163"/>
      <c r="DZ44" s="163"/>
      <c r="EA44" s="164"/>
      <c r="EB44" s="162">
        <v>2664.47208</v>
      </c>
      <c r="EC44" s="163"/>
      <c r="ED44" s="163"/>
      <c r="EE44" s="163"/>
      <c r="EF44" s="163"/>
      <c r="EG44" s="163"/>
      <c r="EH44" s="164"/>
      <c r="EI44" s="162">
        <v>7013.5279200000004</v>
      </c>
      <c r="EJ44" s="163"/>
      <c r="EK44" s="163"/>
      <c r="EL44" s="163"/>
      <c r="EM44" s="163"/>
      <c r="EN44" s="163"/>
      <c r="EO44" s="164"/>
      <c r="EP44" s="162"/>
      <c r="EQ44" s="163"/>
      <c r="ER44" s="163"/>
      <c r="ES44" s="163"/>
      <c r="ET44" s="163"/>
      <c r="EU44" s="163"/>
      <c r="EV44" s="163"/>
      <c r="EW44" s="163"/>
      <c r="EX44" s="163"/>
      <c r="EY44" s="164"/>
    </row>
    <row r="45" spans="1:155" s="26" customFormat="1" ht="8.25" customHeight="1" x14ac:dyDescent="0.15">
      <c r="A45" s="165" t="s">
        <v>233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7"/>
      <c r="AN45" s="156" t="s">
        <v>27</v>
      </c>
      <c r="AO45" s="157"/>
      <c r="AP45" s="157"/>
      <c r="AQ45" s="157"/>
      <c r="AR45" s="157"/>
      <c r="AS45" s="157"/>
      <c r="AT45" s="157"/>
      <c r="AU45" s="158"/>
      <c r="AV45" s="159" t="s">
        <v>234</v>
      </c>
      <c r="AW45" s="160"/>
      <c r="AX45" s="160"/>
      <c r="AY45" s="160"/>
      <c r="AZ45" s="160"/>
      <c r="BA45" s="161"/>
      <c r="BB45" s="162">
        <v>36615</v>
      </c>
      <c r="BC45" s="163"/>
      <c r="BD45" s="163"/>
      <c r="BE45" s="163"/>
      <c r="BF45" s="163"/>
      <c r="BG45" s="163"/>
      <c r="BH45" s="163"/>
      <c r="BI45" s="163"/>
      <c r="BJ45" s="164"/>
      <c r="BK45" s="162"/>
      <c r="BL45" s="163"/>
      <c r="BM45" s="163"/>
      <c r="BN45" s="163"/>
      <c r="BO45" s="163"/>
      <c r="BP45" s="163"/>
      <c r="BQ45" s="163"/>
      <c r="BR45" s="163"/>
      <c r="BS45" s="164"/>
      <c r="BT45" s="162">
        <f>'Прил. 2 (приказ 1831-э)'!BW44</f>
        <v>6138.8360700000003</v>
      </c>
      <c r="BU45" s="163"/>
      <c r="BV45" s="163"/>
      <c r="BW45" s="163"/>
      <c r="BX45" s="163"/>
      <c r="BY45" s="163"/>
      <c r="BZ45" s="164"/>
      <c r="CA45" s="162"/>
      <c r="CB45" s="163"/>
      <c r="CC45" s="163"/>
      <c r="CD45" s="163"/>
      <c r="CE45" s="163"/>
      <c r="CF45" s="163"/>
      <c r="CG45" s="164"/>
      <c r="CH45" s="162">
        <f>BT45+CA45</f>
        <v>6138.8360700000003</v>
      </c>
      <c r="CI45" s="163"/>
      <c r="CJ45" s="163"/>
      <c r="CK45" s="163"/>
      <c r="CL45" s="163"/>
      <c r="CM45" s="163"/>
      <c r="CN45" s="164"/>
      <c r="CO45" s="162">
        <f t="shared" si="0"/>
        <v>30476.163929999999</v>
      </c>
      <c r="CP45" s="163"/>
      <c r="CQ45" s="163"/>
      <c r="CR45" s="163"/>
      <c r="CS45" s="163"/>
      <c r="CT45" s="163"/>
      <c r="CU45" s="164"/>
      <c r="CV45" s="162">
        <v>60941</v>
      </c>
      <c r="CW45" s="163"/>
      <c r="CX45" s="163"/>
      <c r="CY45" s="163"/>
      <c r="CZ45" s="163"/>
      <c r="DA45" s="163"/>
      <c r="DB45" s="163"/>
      <c r="DC45" s="163"/>
      <c r="DD45" s="164"/>
      <c r="DE45" s="162"/>
      <c r="DF45" s="163"/>
      <c r="DG45" s="163"/>
      <c r="DH45" s="163"/>
      <c r="DI45" s="163"/>
      <c r="DJ45" s="163"/>
      <c r="DK45" s="163"/>
      <c r="DL45" s="163"/>
      <c r="DM45" s="164"/>
      <c r="DN45" s="162">
        <v>6470.1289999999999</v>
      </c>
      <c r="DO45" s="163"/>
      <c r="DP45" s="163"/>
      <c r="DQ45" s="163"/>
      <c r="DR45" s="163"/>
      <c r="DS45" s="163"/>
      <c r="DT45" s="164"/>
      <c r="DU45" s="162"/>
      <c r="DV45" s="163"/>
      <c r="DW45" s="163"/>
      <c r="DX45" s="163"/>
      <c r="DY45" s="163"/>
      <c r="DZ45" s="163"/>
      <c r="EA45" s="164"/>
      <c r="EB45" s="162">
        <v>6470.1289999999999</v>
      </c>
      <c r="EC45" s="163"/>
      <c r="ED45" s="163"/>
      <c r="EE45" s="163"/>
      <c r="EF45" s="163"/>
      <c r="EG45" s="163"/>
      <c r="EH45" s="164"/>
      <c r="EI45" s="162">
        <v>54470.870999999999</v>
      </c>
      <c r="EJ45" s="163"/>
      <c r="EK45" s="163"/>
      <c r="EL45" s="163"/>
      <c r="EM45" s="163"/>
      <c r="EN45" s="163"/>
      <c r="EO45" s="164"/>
      <c r="EP45" s="162"/>
      <c r="EQ45" s="163"/>
      <c r="ER45" s="163"/>
      <c r="ES45" s="163"/>
      <c r="ET45" s="163"/>
      <c r="EU45" s="163"/>
      <c r="EV45" s="163"/>
      <c r="EW45" s="163"/>
      <c r="EX45" s="163"/>
      <c r="EY45" s="164"/>
    </row>
    <row r="46" spans="1:155" s="26" customFormat="1" ht="8.25" customHeight="1" x14ac:dyDescent="0.15">
      <c r="A46" s="177" t="s">
        <v>77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9"/>
      <c r="AN46" s="156" t="s">
        <v>27</v>
      </c>
      <c r="AO46" s="157"/>
      <c r="AP46" s="157"/>
      <c r="AQ46" s="157"/>
      <c r="AR46" s="157"/>
      <c r="AS46" s="157"/>
      <c r="AT46" s="157"/>
      <c r="AU46" s="158"/>
      <c r="AV46" s="159" t="s">
        <v>235</v>
      </c>
      <c r="AW46" s="160"/>
      <c r="AX46" s="160"/>
      <c r="AY46" s="160"/>
      <c r="AZ46" s="160"/>
      <c r="BA46" s="161"/>
      <c r="BB46" s="162">
        <f>BB45</f>
        <v>36615</v>
      </c>
      <c r="BC46" s="163"/>
      <c r="BD46" s="163"/>
      <c r="BE46" s="163"/>
      <c r="BF46" s="163"/>
      <c r="BG46" s="163"/>
      <c r="BH46" s="163"/>
      <c r="BI46" s="163"/>
      <c r="BJ46" s="164"/>
      <c r="BK46" s="162"/>
      <c r="BL46" s="163"/>
      <c r="BM46" s="163"/>
      <c r="BN46" s="163"/>
      <c r="BO46" s="163"/>
      <c r="BP46" s="163"/>
      <c r="BQ46" s="163"/>
      <c r="BR46" s="163"/>
      <c r="BS46" s="164"/>
      <c r="BT46" s="162">
        <f>BT45</f>
        <v>6138.8360700000003</v>
      </c>
      <c r="BU46" s="163"/>
      <c r="BV46" s="163"/>
      <c r="BW46" s="163"/>
      <c r="BX46" s="163"/>
      <c r="BY46" s="163"/>
      <c r="BZ46" s="164"/>
      <c r="CA46" s="162"/>
      <c r="CB46" s="163"/>
      <c r="CC46" s="163"/>
      <c r="CD46" s="163"/>
      <c r="CE46" s="163"/>
      <c r="CF46" s="163"/>
      <c r="CG46" s="164"/>
      <c r="CH46" s="162">
        <f>BT46+CA46</f>
        <v>6138.8360700000003</v>
      </c>
      <c r="CI46" s="163"/>
      <c r="CJ46" s="163"/>
      <c r="CK46" s="163"/>
      <c r="CL46" s="163"/>
      <c r="CM46" s="163"/>
      <c r="CN46" s="164"/>
      <c r="CO46" s="162">
        <f t="shared" si="0"/>
        <v>30476.163929999999</v>
      </c>
      <c r="CP46" s="163"/>
      <c r="CQ46" s="163"/>
      <c r="CR46" s="163"/>
      <c r="CS46" s="163"/>
      <c r="CT46" s="163"/>
      <c r="CU46" s="164"/>
      <c r="CV46" s="162">
        <v>60941</v>
      </c>
      <c r="CW46" s="163"/>
      <c r="CX46" s="163"/>
      <c r="CY46" s="163"/>
      <c r="CZ46" s="163"/>
      <c r="DA46" s="163"/>
      <c r="DB46" s="163"/>
      <c r="DC46" s="163"/>
      <c r="DD46" s="164"/>
      <c r="DE46" s="162"/>
      <c r="DF46" s="163"/>
      <c r="DG46" s="163"/>
      <c r="DH46" s="163"/>
      <c r="DI46" s="163"/>
      <c r="DJ46" s="163"/>
      <c r="DK46" s="163"/>
      <c r="DL46" s="163"/>
      <c r="DM46" s="164"/>
      <c r="DN46" s="162">
        <v>6470.1289999999999</v>
      </c>
      <c r="DO46" s="163"/>
      <c r="DP46" s="163"/>
      <c r="DQ46" s="163"/>
      <c r="DR46" s="163"/>
      <c r="DS46" s="163"/>
      <c r="DT46" s="164"/>
      <c r="DU46" s="162"/>
      <c r="DV46" s="163"/>
      <c r="DW46" s="163"/>
      <c r="DX46" s="163"/>
      <c r="DY46" s="163"/>
      <c r="DZ46" s="163"/>
      <c r="EA46" s="164"/>
      <c r="EB46" s="162">
        <v>6470.1289999999999</v>
      </c>
      <c r="EC46" s="163"/>
      <c r="ED46" s="163"/>
      <c r="EE46" s="163"/>
      <c r="EF46" s="163"/>
      <c r="EG46" s="163"/>
      <c r="EH46" s="164"/>
      <c r="EI46" s="162">
        <v>54470.870999999999</v>
      </c>
      <c r="EJ46" s="163"/>
      <c r="EK46" s="163"/>
      <c r="EL46" s="163"/>
      <c r="EM46" s="163"/>
      <c r="EN46" s="163"/>
      <c r="EO46" s="164"/>
      <c r="EP46" s="162"/>
      <c r="EQ46" s="163"/>
      <c r="ER46" s="163"/>
      <c r="ES46" s="163"/>
      <c r="ET46" s="163"/>
      <c r="EU46" s="163"/>
      <c r="EV46" s="163"/>
      <c r="EW46" s="163"/>
      <c r="EX46" s="163"/>
      <c r="EY46" s="164"/>
    </row>
    <row r="47" spans="1:155" s="26" customFormat="1" ht="8.25" customHeight="1" x14ac:dyDescent="0.15">
      <c r="A47" s="177" t="s">
        <v>236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9"/>
      <c r="AN47" s="156" t="s">
        <v>27</v>
      </c>
      <c r="AO47" s="157"/>
      <c r="AP47" s="157"/>
      <c r="AQ47" s="157"/>
      <c r="AR47" s="157"/>
      <c r="AS47" s="157"/>
      <c r="AT47" s="157"/>
      <c r="AU47" s="158"/>
      <c r="AV47" s="159" t="s">
        <v>237</v>
      </c>
      <c r="AW47" s="160"/>
      <c r="AX47" s="160"/>
      <c r="AY47" s="160"/>
      <c r="AZ47" s="160"/>
      <c r="BA47" s="161"/>
      <c r="BB47" s="162"/>
      <c r="BC47" s="163"/>
      <c r="BD47" s="163"/>
      <c r="BE47" s="163"/>
      <c r="BF47" s="163"/>
      <c r="BG47" s="163"/>
      <c r="BH47" s="163"/>
      <c r="BI47" s="163"/>
      <c r="BJ47" s="164"/>
      <c r="BK47" s="162"/>
      <c r="BL47" s="163"/>
      <c r="BM47" s="163"/>
      <c r="BN47" s="163"/>
      <c r="BO47" s="163"/>
      <c r="BP47" s="163"/>
      <c r="BQ47" s="163"/>
      <c r="BR47" s="163"/>
      <c r="BS47" s="164"/>
      <c r="BT47" s="162"/>
      <c r="BU47" s="163"/>
      <c r="BV47" s="163"/>
      <c r="BW47" s="163"/>
      <c r="BX47" s="163"/>
      <c r="BY47" s="163"/>
      <c r="BZ47" s="164"/>
      <c r="CA47" s="162"/>
      <c r="CB47" s="163"/>
      <c r="CC47" s="163"/>
      <c r="CD47" s="163"/>
      <c r="CE47" s="163"/>
      <c r="CF47" s="163"/>
      <c r="CG47" s="164"/>
      <c r="CH47" s="162">
        <f t="shared" si="1"/>
        <v>0</v>
      </c>
      <c r="CI47" s="163"/>
      <c r="CJ47" s="163"/>
      <c r="CK47" s="163"/>
      <c r="CL47" s="163"/>
      <c r="CM47" s="163"/>
      <c r="CN47" s="164"/>
      <c r="CO47" s="162">
        <f t="shared" si="0"/>
        <v>0</v>
      </c>
      <c r="CP47" s="163"/>
      <c r="CQ47" s="163"/>
      <c r="CR47" s="163"/>
      <c r="CS47" s="163"/>
      <c r="CT47" s="163"/>
      <c r="CU47" s="164"/>
      <c r="CV47" s="162"/>
      <c r="CW47" s="163"/>
      <c r="CX47" s="163"/>
      <c r="CY47" s="163"/>
      <c r="CZ47" s="163"/>
      <c r="DA47" s="163"/>
      <c r="DB47" s="163"/>
      <c r="DC47" s="163"/>
      <c r="DD47" s="164"/>
      <c r="DE47" s="162"/>
      <c r="DF47" s="163"/>
      <c r="DG47" s="163"/>
      <c r="DH47" s="163"/>
      <c r="DI47" s="163"/>
      <c r="DJ47" s="163"/>
      <c r="DK47" s="163"/>
      <c r="DL47" s="163"/>
      <c r="DM47" s="164"/>
      <c r="DN47" s="162"/>
      <c r="DO47" s="163"/>
      <c r="DP47" s="163"/>
      <c r="DQ47" s="163"/>
      <c r="DR47" s="163"/>
      <c r="DS47" s="163"/>
      <c r="DT47" s="164"/>
      <c r="DU47" s="162"/>
      <c r="DV47" s="163"/>
      <c r="DW47" s="163"/>
      <c r="DX47" s="163"/>
      <c r="DY47" s="163"/>
      <c r="DZ47" s="163"/>
      <c r="EA47" s="164"/>
      <c r="EB47" s="162">
        <v>0</v>
      </c>
      <c r="EC47" s="163"/>
      <c r="ED47" s="163"/>
      <c r="EE47" s="163"/>
      <c r="EF47" s="163"/>
      <c r="EG47" s="163"/>
      <c r="EH47" s="164"/>
      <c r="EI47" s="162">
        <v>0</v>
      </c>
      <c r="EJ47" s="163"/>
      <c r="EK47" s="163"/>
      <c r="EL47" s="163"/>
      <c r="EM47" s="163"/>
      <c r="EN47" s="163"/>
      <c r="EO47" s="164"/>
      <c r="EP47" s="162"/>
      <c r="EQ47" s="163"/>
      <c r="ER47" s="163"/>
      <c r="ES47" s="163"/>
      <c r="ET47" s="163"/>
      <c r="EU47" s="163"/>
      <c r="EV47" s="163"/>
      <c r="EW47" s="163"/>
      <c r="EX47" s="163"/>
      <c r="EY47" s="164"/>
    </row>
    <row r="48" spans="1:155" s="26" customFormat="1" ht="16.5" customHeight="1" x14ac:dyDescent="0.15">
      <c r="A48" s="165" t="s">
        <v>238</v>
      </c>
      <c r="B48" s="166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7"/>
      <c r="AN48" s="156" t="s">
        <v>27</v>
      </c>
      <c r="AO48" s="157"/>
      <c r="AP48" s="157"/>
      <c r="AQ48" s="157"/>
      <c r="AR48" s="157"/>
      <c r="AS48" s="157"/>
      <c r="AT48" s="157"/>
      <c r="AU48" s="158"/>
      <c r="AV48" s="159" t="s">
        <v>239</v>
      </c>
      <c r="AW48" s="160"/>
      <c r="AX48" s="160"/>
      <c r="AY48" s="160"/>
      <c r="AZ48" s="160"/>
      <c r="BA48" s="161"/>
      <c r="BB48" s="162">
        <v>301.98700000000002</v>
      </c>
      <c r="BC48" s="163"/>
      <c r="BD48" s="163"/>
      <c r="BE48" s="163"/>
      <c r="BF48" s="163"/>
      <c r="BG48" s="163"/>
      <c r="BH48" s="163"/>
      <c r="BI48" s="163"/>
      <c r="BJ48" s="164"/>
      <c r="BK48" s="162"/>
      <c r="BL48" s="163"/>
      <c r="BM48" s="163"/>
      <c r="BN48" s="163"/>
      <c r="BO48" s="163"/>
      <c r="BP48" s="163"/>
      <c r="BQ48" s="163"/>
      <c r="BR48" s="163"/>
      <c r="BS48" s="164"/>
      <c r="BT48" s="162">
        <f>'Прил. 2 (приказ 1831-э)'!BW50</f>
        <v>133.07830999999999</v>
      </c>
      <c r="BU48" s="163"/>
      <c r="BV48" s="163"/>
      <c r="BW48" s="163"/>
      <c r="BX48" s="163"/>
      <c r="BY48" s="163"/>
      <c r="BZ48" s="164"/>
      <c r="CA48" s="162"/>
      <c r="CB48" s="163"/>
      <c r="CC48" s="163"/>
      <c r="CD48" s="163"/>
      <c r="CE48" s="163"/>
      <c r="CF48" s="163"/>
      <c r="CG48" s="164"/>
      <c r="CH48" s="162">
        <f>BT48+CA48</f>
        <v>133.07830999999999</v>
      </c>
      <c r="CI48" s="163"/>
      <c r="CJ48" s="163"/>
      <c r="CK48" s="163"/>
      <c r="CL48" s="163"/>
      <c r="CM48" s="163"/>
      <c r="CN48" s="164"/>
      <c r="CO48" s="162">
        <f t="shared" si="0"/>
        <v>168.90869000000004</v>
      </c>
      <c r="CP48" s="163"/>
      <c r="CQ48" s="163"/>
      <c r="CR48" s="163"/>
      <c r="CS48" s="163"/>
      <c r="CT48" s="163"/>
      <c r="CU48" s="164"/>
      <c r="CV48" s="162">
        <v>269.80700000000002</v>
      </c>
      <c r="CW48" s="163"/>
      <c r="CX48" s="163"/>
      <c r="CY48" s="163"/>
      <c r="CZ48" s="163"/>
      <c r="DA48" s="163"/>
      <c r="DB48" s="163"/>
      <c r="DC48" s="163"/>
      <c r="DD48" s="164"/>
      <c r="DE48" s="162"/>
      <c r="DF48" s="163"/>
      <c r="DG48" s="163"/>
      <c r="DH48" s="163"/>
      <c r="DI48" s="163"/>
      <c r="DJ48" s="163"/>
      <c r="DK48" s="163"/>
      <c r="DL48" s="163"/>
      <c r="DM48" s="164"/>
      <c r="DN48" s="162">
        <v>109.77278</v>
      </c>
      <c r="DO48" s="163"/>
      <c r="DP48" s="163"/>
      <c r="DQ48" s="163"/>
      <c r="DR48" s="163"/>
      <c r="DS48" s="163"/>
      <c r="DT48" s="164"/>
      <c r="DU48" s="162"/>
      <c r="DV48" s="163"/>
      <c r="DW48" s="163"/>
      <c r="DX48" s="163"/>
      <c r="DY48" s="163"/>
      <c r="DZ48" s="163"/>
      <c r="EA48" s="164"/>
      <c r="EB48" s="162">
        <v>109.77278</v>
      </c>
      <c r="EC48" s="163"/>
      <c r="ED48" s="163"/>
      <c r="EE48" s="163"/>
      <c r="EF48" s="163"/>
      <c r="EG48" s="163"/>
      <c r="EH48" s="164"/>
      <c r="EI48" s="162">
        <v>160.03422</v>
      </c>
      <c r="EJ48" s="163"/>
      <c r="EK48" s="163"/>
      <c r="EL48" s="163"/>
      <c r="EM48" s="163"/>
      <c r="EN48" s="163"/>
      <c r="EO48" s="164"/>
      <c r="EP48" s="162"/>
      <c r="EQ48" s="163"/>
      <c r="ER48" s="163"/>
      <c r="ES48" s="163"/>
      <c r="ET48" s="163"/>
      <c r="EU48" s="163"/>
      <c r="EV48" s="163"/>
      <c r="EW48" s="163"/>
      <c r="EX48" s="163"/>
      <c r="EY48" s="164"/>
    </row>
    <row r="49" spans="1:155" s="26" customFormat="1" ht="16.5" customHeight="1" x14ac:dyDescent="0.15">
      <c r="A49" s="165" t="s">
        <v>240</v>
      </c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7"/>
      <c r="AN49" s="156" t="s">
        <v>27</v>
      </c>
      <c r="AO49" s="157"/>
      <c r="AP49" s="157"/>
      <c r="AQ49" s="157"/>
      <c r="AR49" s="157"/>
      <c r="AS49" s="157"/>
      <c r="AT49" s="157"/>
      <c r="AU49" s="158"/>
      <c r="AV49" s="159" t="s">
        <v>241</v>
      </c>
      <c r="AW49" s="160"/>
      <c r="AX49" s="160"/>
      <c r="AY49" s="160"/>
      <c r="AZ49" s="160"/>
      <c r="BA49" s="161"/>
      <c r="BB49" s="162"/>
      <c r="BC49" s="163"/>
      <c r="BD49" s="163"/>
      <c r="BE49" s="163"/>
      <c r="BF49" s="163"/>
      <c r="BG49" s="163"/>
      <c r="BH49" s="163"/>
      <c r="BI49" s="163"/>
      <c r="BJ49" s="164"/>
      <c r="BK49" s="162"/>
      <c r="BL49" s="163"/>
      <c r="BM49" s="163"/>
      <c r="BN49" s="163"/>
      <c r="BO49" s="163"/>
      <c r="BP49" s="163"/>
      <c r="BQ49" s="163"/>
      <c r="BR49" s="163"/>
      <c r="BS49" s="164"/>
      <c r="BT49" s="162"/>
      <c r="BU49" s="163"/>
      <c r="BV49" s="163"/>
      <c r="BW49" s="163"/>
      <c r="BX49" s="163"/>
      <c r="BY49" s="163"/>
      <c r="BZ49" s="164"/>
      <c r="CA49" s="162"/>
      <c r="CB49" s="163"/>
      <c r="CC49" s="163"/>
      <c r="CD49" s="163"/>
      <c r="CE49" s="163"/>
      <c r="CF49" s="163"/>
      <c r="CG49" s="164"/>
      <c r="CH49" s="162"/>
      <c r="CI49" s="163"/>
      <c r="CJ49" s="163"/>
      <c r="CK49" s="163"/>
      <c r="CL49" s="163"/>
      <c r="CM49" s="163"/>
      <c r="CN49" s="164"/>
      <c r="CO49" s="162"/>
      <c r="CP49" s="163"/>
      <c r="CQ49" s="163"/>
      <c r="CR49" s="163"/>
      <c r="CS49" s="163"/>
      <c r="CT49" s="163"/>
      <c r="CU49" s="164"/>
      <c r="CV49" s="162"/>
      <c r="CW49" s="163"/>
      <c r="CX49" s="163"/>
      <c r="CY49" s="163"/>
      <c r="CZ49" s="163"/>
      <c r="DA49" s="163"/>
      <c r="DB49" s="163"/>
      <c r="DC49" s="163"/>
      <c r="DD49" s="164"/>
      <c r="DE49" s="162"/>
      <c r="DF49" s="163"/>
      <c r="DG49" s="163"/>
      <c r="DH49" s="163"/>
      <c r="DI49" s="163"/>
      <c r="DJ49" s="163"/>
      <c r="DK49" s="163"/>
      <c r="DL49" s="163"/>
      <c r="DM49" s="164"/>
      <c r="DN49" s="162"/>
      <c r="DO49" s="163"/>
      <c r="DP49" s="163"/>
      <c r="DQ49" s="163"/>
      <c r="DR49" s="163"/>
      <c r="DS49" s="163"/>
      <c r="DT49" s="164"/>
      <c r="DU49" s="162"/>
      <c r="DV49" s="163"/>
      <c r="DW49" s="163"/>
      <c r="DX49" s="163"/>
      <c r="DY49" s="163"/>
      <c r="DZ49" s="163"/>
      <c r="EA49" s="164"/>
      <c r="EB49" s="162"/>
      <c r="EC49" s="163"/>
      <c r="ED49" s="163"/>
      <c r="EE49" s="163"/>
      <c r="EF49" s="163"/>
      <c r="EG49" s="163"/>
      <c r="EH49" s="164"/>
      <c r="EI49" s="162"/>
      <c r="EJ49" s="163"/>
      <c r="EK49" s="163"/>
      <c r="EL49" s="163"/>
      <c r="EM49" s="163"/>
      <c r="EN49" s="163"/>
      <c r="EO49" s="164"/>
      <c r="EP49" s="162"/>
      <c r="EQ49" s="163"/>
      <c r="ER49" s="163"/>
      <c r="ES49" s="163"/>
      <c r="ET49" s="163"/>
      <c r="EU49" s="163"/>
      <c r="EV49" s="163"/>
      <c r="EW49" s="163"/>
      <c r="EX49" s="163"/>
      <c r="EY49" s="164"/>
    </row>
    <row r="50" spans="1:155" s="26" customFormat="1" ht="8.25" customHeight="1" x14ac:dyDescent="0.15">
      <c r="A50" s="165" t="s">
        <v>242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7"/>
      <c r="AN50" s="156" t="s">
        <v>27</v>
      </c>
      <c r="AO50" s="157"/>
      <c r="AP50" s="157"/>
      <c r="AQ50" s="157"/>
      <c r="AR50" s="157"/>
      <c r="AS50" s="157"/>
      <c r="AT50" s="157"/>
      <c r="AU50" s="158"/>
      <c r="AV50" s="159" t="s">
        <v>243</v>
      </c>
      <c r="AW50" s="160"/>
      <c r="AX50" s="160"/>
      <c r="AY50" s="160"/>
      <c r="AZ50" s="160"/>
      <c r="BA50" s="161"/>
      <c r="BB50" s="162">
        <f>BB21-BB23-BB24-BB29-BB31-BB34-BB35-BB43-BB44-BB45-BB48</f>
        <v>109585.33299999996</v>
      </c>
      <c r="BC50" s="163"/>
      <c r="BD50" s="163"/>
      <c r="BE50" s="163"/>
      <c r="BF50" s="163"/>
      <c r="BG50" s="163"/>
      <c r="BH50" s="163"/>
      <c r="BI50" s="163"/>
      <c r="BJ50" s="164"/>
      <c r="BK50" s="162"/>
      <c r="BL50" s="163"/>
      <c r="BM50" s="163"/>
      <c r="BN50" s="163"/>
      <c r="BO50" s="163"/>
      <c r="BP50" s="163"/>
      <c r="BQ50" s="163"/>
      <c r="BR50" s="163"/>
      <c r="BS50" s="164"/>
      <c r="BT50" s="162">
        <f>BT21-BT22-BT30-BT35-BT43-BT44-BT45-BT48</f>
        <v>11311.312269999995</v>
      </c>
      <c r="BU50" s="163"/>
      <c r="BV50" s="163"/>
      <c r="BW50" s="163"/>
      <c r="BX50" s="163"/>
      <c r="BY50" s="163"/>
      <c r="BZ50" s="164"/>
      <c r="CA50" s="162">
        <f>CA21-CA22-CA30-CA35-CA43-CA44-CA45-CA48-CA51</f>
        <v>31.395590000000013</v>
      </c>
      <c r="CB50" s="163"/>
      <c r="CC50" s="163"/>
      <c r="CD50" s="163"/>
      <c r="CE50" s="163"/>
      <c r="CF50" s="163"/>
      <c r="CG50" s="164"/>
      <c r="CH50" s="162">
        <f>BT50+CA50</f>
        <v>11342.707859999995</v>
      </c>
      <c r="CI50" s="163"/>
      <c r="CJ50" s="163"/>
      <c r="CK50" s="163"/>
      <c r="CL50" s="163"/>
      <c r="CM50" s="163"/>
      <c r="CN50" s="164"/>
      <c r="CO50" s="162">
        <f t="shared" si="0"/>
        <v>98242.62513999996</v>
      </c>
      <c r="CP50" s="163"/>
      <c r="CQ50" s="163"/>
      <c r="CR50" s="163"/>
      <c r="CS50" s="163"/>
      <c r="CT50" s="163"/>
      <c r="CU50" s="164"/>
      <c r="CV50" s="162">
        <v>109623.19024999999</v>
      </c>
      <c r="CW50" s="163"/>
      <c r="CX50" s="163"/>
      <c r="CY50" s="163"/>
      <c r="CZ50" s="163"/>
      <c r="DA50" s="163"/>
      <c r="DB50" s="163"/>
      <c r="DC50" s="163"/>
      <c r="DD50" s="164"/>
      <c r="DE50" s="162"/>
      <c r="DF50" s="163"/>
      <c r="DG50" s="163"/>
      <c r="DH50" s="163"/>
      <c r="DI50" s="163"/>
      <c r="DJ50" s="163"/>
      <c r="DK50" s="163"/>
      <c r="DL50" s="163"/>
      <c r="DM50" s="164"/>
      <c r="DN50" s="162">
        <v>3993.1457949999999</v>
      </c>
      <c r="DO50" s="163"/>
      <c r="DP50" s="163"/>
      <c r="DQ50" s="163"/>
      <c r="DR50" s="163"/>
      <c r="DS50" s="163"/>
      <c r="DT50" s="164"/>
      <c r="DU50" s="162">
        <v>45.274949999999997</v>
      </c>
      <c r="DV50" s="163"/>
      <c r="DW50" s="163"/>
      <c r="DX50" s="163"/>
      <c r="DY50" s="163"/>
      <c r="DZ50" s="163"/>
      <c r="EA50" s="164"/>
      <c r="EB50" s="162">
        <v>4038.4207449999976</v>
      </c>
      <c r="EC50" s="163"/>
      <c r="ED50" s="163"/>
      <c r="EE50" s="163"/>
      <c r="EF50" s="163"/>
      <c r="EG50" s="163"/>
      <c r="EH50" s="164"/>
      <c r="EI50" s="162">
        <v>105584.769505</v>
      </c>
      <c r="EJ50" s="163"/>
      <c r="EK50" s="163"/>
      <c r="EL50" s="163"/>
      <c r="EM50" s="163"/>
      <c r="EN50" s="163"/>
      <c r="EO50" s="164"/>
      <c r="EP50" s="162"/>
      <c r="EQ50" s="163"/>
      <c r="ER50" s="163"/>
      <c r="ES50" s="163"/>
      <c r="ET50" s="163"/>
      <c r="EU50" s="163"/>
      <c r="EV50" s="163"/>
      <c r="EW50" s="163"/>
      <c r="EX50" s="163"/>
      <c r="EY50" s="164"/>
    </row>
    <row r="51" spans="1:155" s="26" customFormat="1" ht="16.5" customHeight="1" x14ac:dyDescent="0.15">
      <c r="A51" s="153" t="s">
        <v>244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5"/>
      <c r="AN51" s="156" t="s">
        <v>27</v>
      </c>
      <c r="AO51" s="157"/>
      <c r="AP51" s="157"/>
      <c r="AQ51" s="157"/>
      <c r="AR51" s="157"/>
      <c r="AS51" s="157"/>
      <c r="AT51" s="157"/>
      <c r="AU51" s="158"/>
      <c r="AV51" s="159" t="s">
        <v>245</v>
      </c>
      <c r="AW51" s="160"/>
      <c r="AX51" s="160"/>
      <c r="AY51" s="160"/>
      <c r="AZ51" s="160"/>
      <c r="BA51" s="161"/>
      <c r="BB51" s="162">
        <f>BB55+BB53</f>
        <v>21036</v>
      </c>
      <c r="BC51" s="163"/>
      <c r="BD51" s="163"/>
      <c r="BE51" s="163"/>
      <c r="BF51" s="163"/>
      <c r="BG51" s="163"/>
      <c r="BH51" s="163"/>
      <c r="BI51" s="163"/>
      <c r="BJ51" s="164"/>
      <c r="BK51" s="162"/>
      <c r="BL51" s="163"/>
      <c r="BM51" s="163"/>
      <c r="BN51" s="163"/>
      <c r="BO51" s="163"/>
      <c r="BP51" s="163"/>
      <c r="BQ51" s="163"/>
      <c r="BR51" s="163"/>
      <c r="BS51" s="164"/>
      <c r="BT51" s="162">
        <f>BT55</f>
        <v>174.16800000000001</v>
      </c>
      <c r="BU51" s="163"/>
      <c r="BV51" s="163"/>
      <c r="BW51" s="163"/>
      <c r="BX51" s="163"/>
      <c r="BY51" s="163"/>
      <c r="BZ51" s="164"/>
      <c r="CA51" s="162"/>
      <c r="CB51" s="163"/>
      <c r="CC51" s="163"/>
      <c r="CD51" s="163"/>
      <c r="CE51" s="163"/>
      <c r="CF51" s="163"/>
      <c r="CG51" s="164"/>
      <c r="CH51" s="162">
        <f>BT51+CA51</f>
        <v>174.16800000000001</v>
      </c>
      <c r="CI51" s="163"/>
      <c r="CJ51" s="163"/>
      <c r="CK51" s="163"/>
      <c r="CL51" s="163"/>
      <c r="CM51" s="163"/>
      <c r="CN51" s="164"/>
      <c r="CO51" s="162">
        <f t="shared" si="0"/>
        <v>20861.831999999999</v>
      </c>
      <c r="CP51" s="163"/>
      <c r="CQ51" s="163"/>
      <c r="CR51" s="163"/>
      <c r="CS51" s="163"/>
      <c r="CT51" s="163"/>
      <c r="CU51" s="164"/>
      <c r="CV51" s="162">
        <v>17932.191439999999</v>
      </c>
      <c r="CW51" s="163"/>
      <c r="CX51" s="163"/>
      <c r="CY51" s="163"/>
      <c r="CZ51" s="163"/>
      <c r="DA51" s="163"/>
      <c r="DB51" s="163"/>
      <c r="DC51" s="163"/>
      <c r="DD51" s="164"/>
      <c r="DE51" s="162"/>
      <c r="DF51" s="163"/>
      <c r="DG51" s="163"/>
      <c r="DH51" s="163"/>
      <c r="DI51" s="163"/>
      <c r="DJ51" s="163"/>
      <c r="DK51" s="163"/>
      <c r="DL51" s="163"/>
      <c r="DM51" s="164"/>
      <c r="DN51" s="162">
        <v>127.329245</v>
      </c>
      <c r="DO51" s="163"/>
      <c r="DP51" s="163"/>
      <c r="DQ51" s="163"/>
      <c r="DR51" s="163"/>
      <c r="DS51" s="163"/>
      <c r="DT51" s="164"/>
      <c r="DU51" s="162"/>
      <c r="DV51" s="163"/>
      <c r="DW51" s="163"/>
      <c r="DX51" s="163"/>
      <c r="DY51" s="163"/>
      <c r="DZ51" s="163"/>
      <c r="EA51" s="164"/>
      <c r="EB51" s="162">
        <v>127.329245</v>
      </c>
      <c r="EC51" s="163"/>
      <c r="ED51" s="163"/>
      <c r="EE51" s="163"/>
      <c r="EF51" s="163"/>
      <c r="EG51" s="163"/>
      <c r="EH51" s="164"/>
      <c r="EI51" s="162">
        <v>17804.862194999998</v>
      </c>
      <c r="EJ51" s="163"/>
      <c r="EK51" s="163"/>
      <c r="EL51" s="163"/>
      <c r="EM51" s="163"/>
      <c r="EN51" s="163"/>
      <c r="EO51" s="164"/>
      <c r="EP51" s="162"/>
      <c r="EQ51" s="163"/>
      <c r="ER51" s="163"/>
      <c r="ES51" s="163"/>
      <c r="ET51" s="163"/>
      <c r="EU51" s="163"/>
      <c r="EV51" s="163"/>
      <c r="EW51" s="163"/>
      <c r="EX51" s="163"/>
      <c r="EY51" s="164"/>
    </row>
    <row r="52" spans="1:155" s="26" customFormat="1" ht="8.25" customHeight="1" x14ac:dyDescent="0.15">
      <c r="A52" s="165" t="s">
        <v>246</v>
      </c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7"/>
      <c r="AN52" s="156" t="s">
        <v>27</v>
      </c>
      <c r="AO52" s="157"/>
      <c r="AP52" s="157"/>
      <c r="AQ52" s="157"/>
      <c r="AR52" s="157"/>
      <c r="AS52" s="157"/>
      <c r="AT52" s="157"/>
      <c r="AU52" s="158"/>
      <c r="AV52" s="159" t="s">
        <v>247</v>
      </c>
      <c r="AW52" s="160"/>
      <c r="AX52" s="160"/>
      <c r="AY52" s="160"/>
      <c r="AZ52" s="160"/>
      <c r="BA52" s="161"/>
      <c r="BB52" s="162"/>
      <c r="BC52" s="163"/>
      <c r="BD52" s="163"/>
      <c r="BE52" s="163"/>
      <c r="BF52" s="163"/>
      <c r="BG52" s="163"/>
      <c r="BH52" s="163"/>
      <c r="BI52" s="163"/>
      <c r="BJ52" s="164"/>
      <c r="BK52" s="162"/>
      <c r="BL52" s="163"/>
      <c r="BM52" s="163"/>
      <c r="BN52" s="163"/>
      <c r="BO52" s="163"/>
      <c r="BP52" s="163"/>
      <c r="BQ52" s="163"/>
      <c r="BR52" s="163"/>
      <c r="BS52" s="164"/>
      <c r="BT52" s="162"/>
      <c r="BU52" s="163"/>
      <c r="BV52" s="163"/>
      <c r="BW52" s="163"/>
      <c r="BX52" s="163"/>
      <c r="BY52" s="163"/>
      <c r="BZ52" s="164"/>
      <c r="CA52" s="162"/>
      <c r="CB52" s="163"/>
      <c r="CC52" s="163"/>
      <c r="CD52" s="163"/>
      <c r="CE52" s="163"/>
      <c r="CF52" s="163"/>
      <c r="CG52" s="164"/>
      <c r="CH52" s="162"/>
      <c r="CI52" s="163"/>
      <c r="CJ52" s="163"/>
      <c r="CK52" s="163"/>
      <c r="CL52" s="163"/>
      <c r="CM52" s="163"/>
      <c r="CN52" s="164"/>
      <c r="CO52" s="162"/>
      <c r="CP52" s="163"/>
      <c r="CQ52" s="163"/>
      <c r="CR52" s="163"/>
      <c r="CS52" s="163"/>
      <c r="CT52" s="163"/>
      <c r="CU52" s="164"/>
      <c r="CV52" s="162"/>
      <c r="CW52" s="163"/>
      <c r="CX52" s="163"/>
      <c r="CY52" s="163"/>
      <c r="CZ52" s="163"/>
      <c r="DA52" s="163"/>
      <c r="DB52" s="163"/>
      <c r="DC52" s="163"/>
      <c r="DD52" s="164"/>
      <c r="DE52" s="162"/>
      <c r="DF52" s="163"/>
      <c r="DG52" s="163"/>
      <c r="DH52" s="163"/>
      <c r="DI52" s="163"/>
      <c r="DJ52" s="163"/>
      <c r="DK52" s="163"/>
      <c r="DL52" s="163"/>
      <c r="DM52" s="164"/>
      <c r="DN52" s="162"/>
      <c r="DO52" s="163"/>
      <c r="DP52" s="163"/>
      <c r="DQ52" s="163"/>
      <c r="DR52" s="163"/>
      <c r="DS52" s="163"/>
      <c r="DT52" s="164"/>
      <c r="DU52" s="162"/>
      <c r="DV52" s="163"/>
      <c r="DW52" s="163"/>
      <c r="DX52" s="163"/>
      <c r="DY52" s="163"/>
      <c r="DZ52" s="163"/>
      <c r="EA52" s="164"/>
      <c r="EB52" s="162"/>
      <c r="EC52" s="163"/>
      <c r="ED52" s="163"/>
      <c r="EE52" s="163"/>
      <c r="EF52" s="163"/>
      <c r="EG52" s="163"/>
      <c r="EH52" s="164"/>
      <c r="EI52" s="162"/>
      <c r="EJ52" s="163"/>
      <c r="EK52" s="163"/>
      <c r="EL52" s="163"/>
      <c r="EM52" s="163"/>
      <c r="EN52" s="163"/>
      <c r="EO52" s="164"/>
      <c r="EP52" s="162"/>
      <c r="EQ52" s="163"/>
      <c r="ER52" s="163"/>
      <c r="ES52" s="163"/>
      <c r="ET52" s="163"/>
      <c r="EU52" s="163"/>
      <c r="EV52" s="163"/>
      <c r="EW52" s="163"/>
      <c r="EX52" s="163"/>
      <c r="EY52" s="164"/>
    </row>
    <row r="53" spans="1:155" s="26" customFormat="1" ht="8.25" customHeight="1" x14ac:dyDescent="0.15">
      <c r="A53" s="165" t="s">
        <v>248</v>
      </c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7"/>
      <c r="AN53" s="156" t="s">
        <v>27</v>
      </c>
      <c r="AO53" s="157"/>
      <c r="AP53" s="157"/>
      <c r="AQ53" s="157"/>
      <c r="AR53" s="157"/>
      <c r="AS53" s="157"/>
      <c r="AT53" s="157"/>
      <c r="AU53" s="158"/>
      <c r="AV53" s="159" t="s">
        <v>249</v>
      </c>
      <c r="AW53" s="160"/>
      <c r="AX53" s="160"/>
      <c r="AY53" s="160"/>
      <c r="AZ53" s="160"/>
      <c r="BA53" s="161"/>
      <c r="BB53" s="162">
        <v>17500</v>
      </c>
      <c r="BC53" s="163"/>
      <c r="BD53" s="163"/>
      <c r="BE53" s="163"/>
      <c r="BF53" s="163"/>
      <c r="BG53" s="163"/>
      <c r="BH53" s="163"/>
      <c r="BI53" s="163"/>
      <c r="BJ53" s="164"/>
      <c r="BK53" s="162"/>
      <c r="BL53" s="163"/>
      <c r="BM53" s="163"/>
      <c r="BN53" s="163"/>
      <c r="BO53" s="163"/>
      <c r="BP53" s="163"/>
      <c r="BQ53" s="163"/>
      <c r="BR53" s="163"/>
      <c r="BS53" s="164"/>
      <c r="BT53" s="162"/>
      <c r="BU53" s="163"/>
      <c r="BV53" s="163"/>
      <c r="BW53" s="163"/>
      <c r="BX53" s="163"/>
      <c r="BY53" s="163"/>
      <c r="BZ53" s="164"/>
      <c r="CA53" s="162"/>
      <c r="CB53" s="163"/>
      <c r="CC53" s="163"/>
      <c r="CD53" s="163"/>
      <c r="CE53" s="163"/>
      <c r="CF53" s="163"/>
      <c r="CG53" s="164"/>
      <c r="CH53" s="162"/>
      <c r="CI53" s="163"/>
      <c r="CJ53" s="163"/>
      <c r="CK53" s="163"/>
      <c r="CL53" s="163"/>
      <c r="CM53" s="163"/>
      <c r="CN53" s="164"/>
      <c r="CO53" s="162">
        <f>BB53</f>
        <v>17500</v>
      </c>
      <c r="CP53" s="163"/>
      <c r="CQ53" s="163"/>
      <c r="CR53" s="163"/>
      <c r="CS53" s="163"/>
      <c r="CT53" s="163"/>
      <c r="CU53" s="164"/>
      <c r="CV53" s="162">
        <v>15000</v>
      </c>
      <c r="CW53" s="163"/>
      <c r="CX53" s="163"/>
      <c r="CY53" s="163"/>
      <c r="CZ53" s="163"/>
      <c r="DA53" s="163"/>
      <c r="DB53" s="163"/>
      <c r="DC53" s="163"/>
      <c r="DD53" s="164"/>
      <c r="DE53" s="162"/>
      <c r="DF53" s="163"/>
      <c r="DG53" s="163"/>
      <c r="DH53" s="163"/>
      <c r="DI53" s="163"/>
      <c r="DJ53" s="163"/>
      <c r="DK53" s="163"/>
      <c r="DL53" s="163"/>
      <c r="DM53" s="164"/>
      <c r="DN53" s="162"/>
      <c r="DO53" s="163"/>
      <c r="DP53" s="163"/>
      <c r="DQ53" s="163"/>
      <c r="DR53" s="163"/>
      <c r="DS53" s="163"/>
      <c r="DT53" s="164"/>
      <c r="DU53" s="162"/>
      <c r="DV53" s="163"/>
      <c r="DW53" s="163"/>
      <c r="DX53" s="163"/>
      <c r="DY53" s="163"/>
      <c r="DZ53" s="163"/>
      <c r="EA53" s="164"/>
      <c r="EB53" s="162"/>
      <c r="EC53" s="163"/>
      <c r="ED53" s="163"/>
      <c r="EE53" s="163"/>
      <c r="EF53" s="163"/>
      <c r="EG53" s="163"/>
      <c r="EH53" s="164"/>
      <c r="EI53" s="162">
        <v>15000</v>
      </c>
      <c r="EJ53" s="163"/>
      <c r="EK53" s="163"/>
      <c r="EL53" s="163"/>
      <c r="EM53" s="163"/>
      <c r="EN53" s="163"/>
      <c r="EO53" s="164"/>
      <c r="EP53" s="162"/>
      <c r="EQ53" s="163"/>
      <c r="ER53" s="163"/>
      <c r="ES53" s="163"/>
      <c r="ET53" s="163"/>
      <c r="EU53" s="163"/>
      <c r="EV53" s="163"/>
      <c r="EW53" s="163"/>
      <c r="EX53" s="163"/>
      <c r="EY53" s="164"/>
    </row>
    <row r="54" spans="1:155" s="26" customFormat="1" ht="8.25" customHeight="1" x14ac:dyDescent="0.15">
      <c r="A54" s="165" t="s">
        <v>250</v>
      </c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7"/>
      <c r="AN54" s="156" t="s">
        <v>27</v>
      </c>
      <c r="AO54" s="157"/>
      <c r="AP54" s="157"/>
      <c r="AQ54" s="157"/>
      <c r="AR54" s="157"/>
      <c r="AS54" s="157"/>
      <c r="AT54" s="157"/>
      <c r="AU54" s="158"/>
      <c r="AV54" s="159" t="s">
        <v>251</v>
      </c>
      <c r="AW54" s="160"/>
      <c r="AX54" s="160"/>
      <c r="AY54" s="160"/>
      <c r="AZ54" s="160"/>
      <c r="BA54" s="161"/>
      <c r="BB54" s="162"/>
      <c r="BC54" s="163"/>
      <c r="BD54" s="163"/>
      <c r="BE54" s="163"/>
      <c r="BF54" s="163"/>
      <c r="BG54" s="163"/>
      <c r="BH54" s="163"/>
      <c r="BI54" s="163"/>
      <c r="BJ54" s="164"/>
      <c r="BK54" s="162"/>
      <c r="BL54" s="163"/>
      <c r="BM54" s="163"/>
      <c r="BN54" s="163"/>
      <c r="BO54" s="163"/>
      <c r="BP54" s="163"/>
      <c r="BQ54" s="163"/>
      <c r="BR54" s="163"/>
      <c r="BS54" s="164"/>
      <c r="BT54" s="162"/>
      <c r="BU54" s="163"/>
      <c r="BV54" s="163"/>
      <c r="BW54" s="163"/>
      <c r="BX54" s="163"/>
      <c r="BY54" s="163"/>
      <c r="BZ54" s="164"/>
      <c r="CA54" s="162"/>
      <c r="CB54" s="163"/>
      <c r="CC54" s="163"/>
      <c r="CD54" s="163"/>
      <c r="CE54" s="163"/>
      <c r="CF54" s="163"/>
      <c r="CG54" s="164"/>
      <c r="CH54" s="162"/>
      <c r="CI54" s="163"/>
      <c r="CJ54" s="163"/>
      <c r="CK54" s="163"/>
      <c r="CL54" s="163"/>
      <c r="CM54" s="163"/>
      <c r="CN54" s="164"/>
      <c r="CO54" s="162"/>
      <c r="CP54" s="163"/>
      <c r="CQ54" s="163"/>
      <c r="CR54" s="163"/>
      <c r="CS54" s="163"/>
      <c r="CT54" s="163"/>
      <c r="CU54" s="164"/>
      <c r="CV54" s="162"/>
      <c r="CW54" s="163"/>
      <c r="CX54" s="163"/>
      <c r="CY54" s="163"/>
      <c r="CZ54" s="163"/>
      <c r="DA54" s="163"/>
      <c r="DB54" s="163"/>
      <c r="DC54" s="163"/>
      <c r="DD54" s="164"/>
      <c r="DE54" s="162"/>
      <c r="DF54" s="163"/>
      <c r="DG54" s="163"/>
      <c r="DH54" s="163"/>
      <c r="DI54" s="163"/>
      <c r="DJ54" s="163"/>
      <c r="DK54" s="163"/>
      <c r="DL54" s="163"/>
      <c r="DM54" s="164"/>
      <c r="DN54" s="162"/>
      <c r="DO54" s="163"/>
      <c r="DP54" s="163"/>
      <c r="DQ54" s="163"/>
      <c r="DR54" s="163"/>
      <c r="DS54" s="163"/>
      <c r="DT54" s="164"/>
      <c r="DU54" s="162"/>
      <c r="DV54" s="163"/>
      <c r="DW54" s="163"/>
      <c r="DX54" s="163"/>
      <c r="DY54" s="163"/>
      <c r="DZ54" s="163"/>
      <c r="EA54" s="164"/>
      <c r="EB54" s="162"/>
      <c r="EC54" s="163"/>
      <c r="ED54" s="163"/>
      <c r="EE54" s="163"/>
      <c r="EF54" s="163"/>
      <c r="EG54" s="163"/>
      <c r="EH54" s="164"/>
      <c r="EI54" s="162"/>
      <c r="EJ54" s="163"/>
      <c r="EK54" s="163"/>
      <c r="EL54" s="163"/>
      <c r="EM54" s="163"/>
      <c r="EN54" s="163"/>
      <c r="EO54" s="164"/>
      <c r="EP54" s="162"/>
      <c r="EQ54" s="163"/>
      <c r="ER54" s="163"/>
      <c r="ES54" s="163"/>
      <c r="ET54" s="163"/>
      <c r="EU54" s="163"/>
      <c r="EV54" s="163"/>
      <c r="EW54" s="163"/>
      <c r="EX54" s="163"/>
      <c r="EY54" s="164"/>
    </row>
    <row r="55" spans="1:155" s="26" customFormat="1" ht="8.25" customHeight="1" x14ac:dyDescent="0.15">
      <c r="A55" s="165" t="s">
        <v>252</v>
      </c>
      <c r="B55" s="166"/>
      <c r="C55" s="166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7"/>
      <c r="AN55" s="156" t="s">
        <v>27</v>
      </c>
      <c r="AO55" s="157"/>
      <c r="AP55" s="157"/>
      <c r="AQ55" s="157"/>
      <c r="AR55" s="157"/>
      <c r="AS55" s="157"/>
      <c r="AT55" s="157"/>
      <c r="AU55" s="158"/>
      <c r="AV55" s="159" t="s">
        <v>253</v>
      </c>
      <c r="AW55" s="160"/>
      <c r="AX55" s="160"/>
      <c r="AY55" s="160"/>
      <c r="AZ55" s="160"/>
      <c r="BA55" s="161"/>
      <c r="BB55" s="162">
        <v>3536</v>
      </c>
      <c r="BC55" s="163"/>
      <c r="BD55" s="163"/>
      <c r="BE55" s="163"/>
      <c r="BF55" s="163"/>
      <c r="BG55" s="163"/>
      <c r="BH55" s="163"/>
      <c r="BI55" s="163"/>
      <c r="BJ55" s="164"/>
      <c r="BK55" s="162"/>
      <c r="BL55" s="163"/>
      <c r="BM55" s="163"/>
      <c r="BN55" s="163"/>
      <c r="BO55" s="163"/>
      <c r="BP55" s="163"/>
      <c r="BQ55" s="163"/>
      <c r="BR55" s="163"/>
      <c r="BS55" s="164"/>
      <c r="BT55" s="162">
        <v>174.16800000000001</v>
      </c>
      <c r="BU55" s="163"/>
      <c r="BV55" s="163"/>
      <c r="BW55" s="163"/>
      <c r="BX55" s="163"/>
      <c r="BY55" s="163"/>
      <c r="BZ55" s="164"/>
      <c r="CA55" s="162"/>
      <c r="CB55" s="163"/>
      <c r="CC55" s="163"/>
      <c r="CD55" s="163"/>
      <c r="CE55" s="163"/>
      <c r="CF55" s="163"/>
      <c r="CG55" s="164"/>
      <c r="CH55" s="162">
        <f>BT55+CA55</f>
        <v>174.16800000000001</v>
      </c>
      <c r="CI55" s="163"/>
      <c r="CJ55" s="163"/>
      <c r="CK55" s="163"/>
      <c r="CL55" s="163"/>
      <c r="CM55" s="163"/>
      <c r="CN55" s="164"/>
      <c r="CO55" s="162">
        <f t="shared" si="0"/>
        <v>3361.8319999999999</v>
      </c>
      <c r="CP55" s="163"/>
      <c r="CQ55" s="163"/>
      <c r="CR55" s="163"/>
      <c r="CS55" s="163"/>
      <c r="CT55" s="163"/>
      <c r="CU55" s="164"/>
      <c r="CV55" s="162">
        <v>2932.1914400000001</v>
      </c>
      <c r="CW55" s="163"/>
      <c r="CX55" s="163"/>
      <c r="CY55" s="163"/>
      <c r="CZ55" s="163"/>
      <c r="DA55" s="163"/>
      <c r="DB55" s="163"/>
      <c r="DC55" s="163"/>
      <c r="DD55" s="164"/>
      <c r="DE55" s="162"/>
      <c r="DF55" s="163"/>
      <c r="DG55" s="163"/>
      <c r="DH55" s="163"/>
      <c r="DI55" s="163"/>
      <c r="DJ55" s="163"/>
      <c r="DK55" s="163"/>
      <c r="DL55" s="163"/>
      <c r="DM55" s="164"/>
      <c r="DN55" s="162">
        <v>127.329245</v>
      </c>
      <c r="DO55" s="163"/>
      <c r="DP55" s="163"/>
      <c r="DQ55" s="163"/>
      <c r="DR55" s="163"/>
      <c r="DS55" s="163"/>
      <c r="DT55" s="164"/>
      <c r="DU55" s="162"/>
      <c r="DV55" s="163"/>
      <c r="DW55" s="163"/>
      <c r="DX55" s="163"/>
      <c r="DY55" s="163"/>
      <c r="DZ55" s="163"/>
      <c r="EA55" s="164"/>
      <c r="EB55" s="162">
        <v>127.329245</v>
      </c>
      <c r="EC55" s="163"/>
      <c r="ED55" s="163"/>
      <c r="EE55" s="163"/>
      <c r="EF55" s="163"/>
      <c r="EG55" s="163"/>
      <c r="EH55" s="164"/>
      <c r="EI55" s="162">
        <v>2804.8621950000002</v>
      </c>
      <c r="EJ55" s="163"/>
      <c r="EK55" s="163"/>
      <c r="EL55" s="163"/>
      <c r="EM55" s="163"/>
      <c r="EN55" s="163"/>
      <c r="EO55" s="164"/>
      <c r="EP55" s="162"/>
      <c r="EQ55" s="163"/>
      <c r="ER55" s="163"/>
      <c r="ES55" s="163"/>
      <c r="ET55" s="163"/>
      <c r="EU55" s="163"/>
      <c r="EV55" s="163"/>
      <c r="EW55" s="163"/>
      <c r="EX55" s="163"/>
      <c r="EY55" s="164"/>
    </row>
    <row r="56" spans="1:155" s="26" customFormat="1" ht="8.25" customHeight="1" x14ac:dyDescent="0.15">
      <c r="A56" s="165" t="s">
        <v>254</v>
      </c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7"/>
      <c r="AN56" s="156" t="s">
        <v>27</v>
      </c>
      <c r="AO56" s="157"/>
      <c r="AP56" s="157"/>
      <c r="AQ56" s="157"/>
      <c r="AR56" s="157"/>
      <c r="AS56" s="157"/>
      <c r="AT56" s="157"/>
      <c r="AU56" s="158"/>
      <c r="AV56" s="159" t="s">
        <v>255</v>
      </c>
      <c r="AW56" s="160"/>
      <c r="AX56" s="160"/>
      <c r="AY56" s="160"/>
      <c r="AZ56" s="160"/>
      <c r="BA56" s="161"/>
      <c r="BB56" s="162"/>
      <c r="BC56" s="163"/>
      <c r="BD56" s="163"/>
      <c r="BE56" s="163"/>
      <c r="BF56" s="163"/>
      <c r="BG56" s="163"/>
      <c r="BH56" s="163"/>
      <c r="BI56" s="163"/>
      <c r="BJ56" s="164"/>
      <c r="BK56" s="162"/>
      <c r="BL56" s="163"/>
      <c r="BM56" s="163"/>
      <c r="BN56" s="163"/>
      <c r="BO56" s="163"/>
      <c r="BP56" s="163"/>
      <c r="BQ56" s="163"/>
      <c r="BR56" s="163"/>
      <c r="BS56" s="164"/>
      <c r="BT56" s="162"/>
      <c r="BU56" s="163"/>
      <c r="BV56" s="163"/>
      <c r="BW56" s="163"/>
      <c r="BX56" s="163"/>
      <c r="BY56" s="163"/>
      <c r="BZ56" s="164"/>
      <c r="CA56" s="162"/>
      <c r="CB56" s="163"/>
      <c r="CC56" s="163"/>
      <c r="CD56" s="163"/>
      <c r="CE56" s="163"/>
      <c r="CF56" s="163"/>
      <c r="CG56" s="164"/>
      <c r="CH56" s="162"/>
      <c r="CI56" s="163"/>
      <c r="CJ56" s="163"/>
      <c r="CK56" s="163"/>
      <c r="CL56" s="163"/>
      <c r="CM56" s="163"/>
      <c r="CN56" s="164"/>
      <c r="CO56" s="162"/>
      <c r="CP56" s="163"/>
      <c r="CQ56" s="163"/>
      <c r="CR56" s="163"/>
      <c r="CS56" s="163"/>
      <c r="CT56" s="163"/>
      <c r="CU56" s="164"/>
      <c r="CV56" s="162"/>
      <c r="CW56" s="163"/>
      <c r="CX56" s="163"/>
      <c r="CY56" s="163"/>
      <c r="CZ56" s="163"/>
      <c r="DA56" s="163"/>
      <c r="DB56" s="163"/>
      <c r="DC56" s="163"/>
      <c r="DD56" s="164"/>
      <c r="DE56" s="162"/>
      <c r="DF56" s="163"/>
      <c r="DG56" s="163"/>
      <c r="DH56" s="163"/>
      <c r="DI56" s="163"/>
      <c r="DJ56" s="163"/>
      <c r="DK56" s="163"/>
      <c r="DL56" s="163"/>
      <c r="DM56" s="164"/>
      <c r="DN56" s="162"/>
      <c r="DO56" s="163"/>
      <c r="DP56" s="163"/>
      <c r="DQ56" s="163"/>
      <c r="DR56" s="163"/>
      <c r="DS56" s="163"/>
      <c r="DT56" s="164"/>
      <c r="DU56" s="162"/>
      <c r="DV56" s="163"/>
      <c r="DW56" s="163"/>
      <c r="DX56" s="163"/>
      <c r="DY56" s="163"/>
      <c r="DZ56" s="163"/>
      <c r="EA56" s="164"/>
      <c r="EB56" s="162"/>
      <c r="EC56" s="163"/>
      <c r="ED56" s="163"/>
      <c r="EE56" s="163"/>
      <c r="EF56" s="163"/>
      <c r="EG56" s="163"/>
      <c r="EH56" s="164"/>
      <c r="EI56" s="162"/>
      <c r="EJ56" s="163"/>
      <c r="EK56" s="163"/>
      <c r="EL56" s="163"/>
      <c r="EM56" s="163"/>
      <c r="EN56" s="163"/>
      <c r="EO56" s="164"/>
      <c r="EP56" s="162"/>
      <c r="EQ56" s="163"/>
      <c r="ER56" s="163"/>
      <c r="ES56" s="163"/>
      <c r="ET56" s="163"/>
      <c r="EU56" s="163"/>
      <c r="EV56" s="163"/>
      <c r="EW56" s="163"/>
      <c r="EX56" s="163"/>
      <c r="EY56" s="164"/>
    </row>
    <row r="57" spans="1:155" s="26" customFormat="1" ht="8.25" customHeight="1" x14ac:dyDescent="0.15">
      <c r="A57" s="153" t="s">
        <v>256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5"/>
      <c r="AN57" s="156" t="s">
        <v>27</v>
      </c>
      <c r="AO57" s="157"/>
      <c r="AP57" s="157"/>
      <c r="AQ57" s="157"/>
      <c r="AR57" s="157"/>
      <c r="AS57" s="157"/>
      <c r="AT57" s="157"/>
      <c r="AU57" s="158"/>
      <c r="AV57" s="159" t="s">
        <v>257</v>
      </c>
      <c r="AW57" s="160"/>
      <c r="AX57" s="160"/>
      <c r="AY57" s="160"/>
      <c r="AZ57" s="160"/>
      <c r="BA57" s="161"/>
      <c r="BB57" s="162"/>
      <c r="BC57" s="163"/>
      <c r="BD57" s="163"/>
      <c r="BE57" s="163"/>
      <c r="BF57" s="163"/>
      <c r="BG57" s="163"/>
      <c r="BH57" s="163"/>
      <c r="BI57" s="163"/>
      <c r="BJ57" s="164"/>
      <c r="BK57" s="162"/>
      <c r="BL57" s="163"/>
      <c r="BM57" s="163"/>
      <c r="BN57" s="163"/>
      <c r="BO57" s="163"/>
      <c r="BP57" s="163"/>
      <c r="BQ57" s="163"/>
      <c r="BR57" s="163"/>
      <c r="BS57" s="164"/>
      <c r="BT57" s="162"/>
      <c r="BU57" s="163"/>
      <c r="BV57" s="163"/>
      <c r="BW57" s="163"/>
      <c r="BX57" s="163"/>
      <c r="BY57" s="163"/>
      <c r="BZ57" s="164"/>
      <c r="CA57" s="162"/>
      <c r="CB57" s="163"/>
      <c r="CC57" s="163"/>
      <c r="CD57" s="163"/>
      <c r="CE57" s="163"/>
      <c r="CF57" s="163"/>
      <c r="CG57" s="164"/>
      <c r="CH57" s="162"/>
      <c r="CI57" s="163"/>
      <c r="CJ57" s="163"/>
      <c r="CK57" s="163"/>
      <c r="CL57" s="163"/>
      <c r="CM57" s="163"/>
      <c r="CN57" s="164"/>
      <c r="CO57" s="162"/>
      <c r="CP57" s="163"/>
      <c r="CQ57" s="163"/>
      <c r="CR57" s="163"/>
      <c r="CS57" s="163"/>
      <c r="CT57" s="163"/>
      <c r="CU57" s="164"/>
      <c r="CV57" s="162"/>
      <c r="CW57" s="163"/>
      <c r="CX57" s="163"/>
      <c r="CY57" s="163"/>
      <c r="CZ57" s="163"/>
      <c r="DA57" s="163"/>
      <c r="DB57" s="163"/>
      <c r="DC57" s="163"/>
      <c r="DD57" s="164"/>
      <c r="DE57" s="162"/>
      <c r="DF57" s="163"/>
      <c r="DG57" s="163"/>
      <c r="DH57" s="163"/>
      <c r="DI57" s="163"/>
      <c r="DJ57" s="163"/>
      <c r="DK57" s="163"/>
      <c r="DL57" s="163"/>
      <c r="DM57" s="164"/>
      <c r="DN57" s="162"/>
      <c r="DO57" s="163"/>
      <c r="DP57" s="163"/>
      <c r="DQ57" s="163"/>
      <c r="DR57" s="163"/>
      <c r="DS57" s="163"/>
      <c r="DT57" s="164"/>
      <c r="DU57" s="162"/>
      <c r="DV57" s="163"/>
      <c r="DW57" s="163"/>
      <c r="DX57" s="163"/>
      <c r="DY57" s="163"/>
      <c r="DZ57" s="163"/>
      <c r="EA57" s="164"/>
      <c r="EB57" s="162"/>
      <c r="EC57" s="163"/>
      <c r="ED57" s="163"/>
      <c r="EE57" s="163"/>
      <c r="EF57" s="163"/>
      <c r="EG57" s="163"/>
      <c r="EH57" s="164"/>
      <c r="EI57" s="162"/>
      <c r="EJ57" s="163"/>
      <c r="EK57" s="163"/>
      <c r="EL57" s="163"/>
      <c r="EM57" s="163"/>
      <c r="EN57" s="163"/>
      <c r="EO57" s="164"/>
      <c r="EP57" s="162"/>
      <c r="EQ57" s="163"/>
      <c r="ER57" s="163"/>
      <c r="ES57" s="163"/>
      <c r="ET57" s="163"/>
      <c r="EU57" s="163"/>
      <c r="EV57" s="163"/>
      <c r="EW57" s="163"/>
      <c r="EX57" s="163"/>
      <c r="EY57" s="164"/>
    </row>
    <row r="58" spans="1:155" s="27" customFormat="1" ht="9.75" x14ac:dyDescent="0.2">
      <c r="A58" s="180" t="s">
        <v>258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2"/>
    </row>
    <row r="59" spans="1:155" s="26" customFormat="1" ht="8.25" customHeight="1" x14ac:dyDescent="0.15">
      <c r="A59" s="153" t="s">
        <v>259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  <c r="AJ59" s="154"/>
      <c r="AK59" s="154"/>
      <c r="AL59" s="154"/>
      <c r="AM59" s="155"/>
      <c r="AN59" s="156" t="s">
        <v>27</v>
      </c>
      <c r="AO59" s="157"/>
      <c r="AP59" s="157"/>
      <c r="AQ59" s="157"/>
      <c r="AR59" s="157"/>
      <c r="AS59" s="157"/>
      <c r="AT59" s="157"/>
      <c r="AU59" s="158"/>
      <c r="AV59" s="159" t="s">
        <v>260</v>
      </c>
      <c r="AW59" s="160"/>
      <c r="AX59" s="160"/>
      <c r="AY59" s="160"/>
      <c r="AZ59" s="160"/>
      <c r="BA59" s="161"/>
      <c r="BB59" s="162">
        <f>BB21-BB60</f>
        <v>710363</v>
      </c>
      <c r="BC59" s="163"/>
      <c r="BD59" s="163"/>
      <c r="BE59" s="163"/>
      <c r="BF59" s="163"/>
      <c r="BG59" s="163"/>
      <c r="BH59" s="163"/>
      <c r="BI59" s="163"/>
      <c r="BJ59" s="164"/>
      <c r="BK59" s="162"/>
      <c r="BL59" s="163"/>
      <c r="BM59" s="163"/>
      <c r="BN59" s="163"/>
      <c r="BO59" s="163"/>
      <c r="BP59" s="163"/>
      <c r="BQ59" s="163"/>
      <c r="BR59" s="163"/>
      <c r="BS59" s="164"/>
      <c r="BT59" s="162">
        <f>BT21-BT60</f>
        <v>55524.130349999999</v>
      </c>
      <c r="BU59" s="163"/>
      <c r="BV59" s="163"/>
      <c r="BW59" s="163"/>
      <c r="BX59" s="163"/>
      <c r="BY59" s="163"/>
      <c r="BZ59" s="164"/>
      <c r="CA59" s="162">
        <f>CA21-CA60</f>
        <v>335.39821999999998</v>
      </c>
      <c r="CB59" s="163"/>
      <c r="CC59" s="163"/>
      <c r="CD59" s="163"/>
      <c r="CE59" s="163"/>
      <c r="CF59" s="163"/>
      <c r="CG59" s="164"/>
      <c r="CH59" s="162">
        <f t="shared" ref="CH59:CH60" si="3">BT59-CA59</f>
        <v>55188.732129999997</v>
      </c>
      <c r="CI59" s="163"/>
      <c r="CJ59" s="163"/>
      <c r="CK59" s="163"/>
      <c r="CL59" s="163"/>
      <c r="CM59" s="163"/>
      <c r="CN59" s="164"/>
      <c r="CO59" s="162">
        <f>BB59-CH59</f>
        <v>655174.26786999998</v>
      </c>
      <c r="CP59" s="163"/>
      <c r="CQ59" s="163"/>
      <c r="CR59" s="163"/>
      <c r="CS59" s="163"/>
      <c r="CT59" s="163"/>
      <c r="CU59" s="164"/>
      <c r="CV59" s="162">
        <f>CV21-CV60</f>
        <v>530267</v>
      </c>
      <c r="CW59" s="163"/>
      <c r="CX59" s="163"/>
      <c r="CY59" s="163"/>
      <c r="CZ59" s="163"/>
      <c r="DA59" s="163"/>
      <c r="DB59" s="163"/>
      <c r="DC59" s="163"/>
      <c r="DD59" s="164"/>
      <c r="DE59" s="162"/>
      <c r="DF59" s="163"/>
      <c r="DG59" s="163"/>
      <c r="DH59" s="163"/>
      <c r="DI59" s="163"/>
      <c r="DJ59" s="163"/>
      <c r="DK59" s="163"/>
      <c r="DL59" s="163"/>
      <c r="DM59" s="164"/>
      <c r="DN59" s="162">
        <v>37963.618240000003</v>
      </c>
      <c r="DO59" s="163"/>
      <c r="DP59" s="163"/>
      <c r="DQ59" s="163"/>
      <c r="DR59" s="163"/>
      <c r="DS59" s="163"/>
      <c r="DT59" s="164"/>
      <c r="DU59" s="162">
        <v>149.62146999999999</v>
      </c>
      <c r="DV59" s="163"/>
      <c r="DW59" s="163"/>
      <c r="DX59" s="163"/>
      <c r="DY59" s="163"/>
      <c r="DZ59" s="163"/>
      <c r="EA59" s="164"/>
      <c r="EB59" s="162">
        <f t="shared" ref="EB59:EB60" si="4">DN59-DU59</f>
        <v>37813.996770000005</v>
      </c>
      <c r="EC59" s="163"/>
      <c r="ED59" s="163"/>
      <c r="EE59" s="163"/>
      <c r="EF59" s="163"/>
      <c r="EG59" s="163"/>
      <c r="EH59" s="164"/>
      <c r="EI59" s="162">
        <f>CV59-EB59</f>
        <v>492453.00322999997</v>
      </c>
      <c r="EJ59" s="163"/>
      <c r="EK59" s="163"/>
      <c r="EL59" s="163"/>
      <c r="EM59" s="163"/>
      <c r="EN59" s="163"/>
      <c r="EO59" s="164"/>
      <c r="EP59" s="156"/>
      <c r="EQ59" s="157"/>
      <c r="ER59" s="157"/>
      <c r="ES59" s="157"/>
      <c r="ET59" s="157"/>
      <c r="EU59" s="157"/>
      <c r="EV59" s="157"/>
      <c r="EW59" s="157"/>
      <c r="EX59" s="157"/>
      <c r="EY59" s="158"/>
    </row>
    <row r="60" spans="1:155" s="26" customFormat="1" ht="8.25" customHeight="1" x14ac:dyDescent="0.15">
      <c r="A60" s="153" t="s">
        <v>261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5"/>
      <c r="AN60" s="156" t="s">
        <v>27</v>
      </c>
      <c r="AO60" s="157"/>
      <c r="AP60" s="157"/>
      <c r="AQ60" s="157"/>
      <c r="AR60" s="157"/>
      <c r="AS60" s="157"/>
      <c r="AT60" s="157"/>
      <c r="AU60" s="158"/>
      <c r="AV60" s="159" t="s">
        <v>262</v>
      </c>
      <c r="AW60" s="160"/>
      <c r="AX60" s="160"/>
      <c r="AY60" s="160"/>
      <c r="AZ60" s="160"/>
      <c r="BA60" s="161"/>
      <c r="BB60" s="162">
        <v>52969</v>
      </c>
      <c r="BC60" s="163"/>
      <c r="BD60" s="163"/>
      <c r="BE60" s="163"/>
      <c r="BF60" s="163"/>
      <c r="BG60" s="163"/>
      <c r="BH60" s="163"/>
      <c r="BI60" s="163"/>
      <c r="BJ60" s="164"/>
      <c r="BK60" s="162"/>
      <c r="BL60" s="163"/>
      <c r="BM60" s="163"/>
      <c r="BN60" s="163"/>
      <c r="BO60" s="163"/>
      <c r="BP60" s="163"/>
      <c r="BQ60" s="163"/>
      <c r="BR60" s="163"/>
      <c r="BS60" s="164"/>
      <c r="BT60" s="162">
        <f>'Прил. 2 (приказ 1831-э)'!BW31</f>
        <v>3865.0819999999999</v>
      </c>
      <c r="BU60" s="163"/>
      <c r="BV60" s="163"/>
      <c r="BW60" s="163"/>
      <c r="BX60" s="163"/>
      <c r="BY60" s="163"/>
      <c r="BZ60" s="164"/>
      <c r="CA60" s="162">
        <v>16.242000000000001</v>
      </c>
      <c r="CB60" s="163"/>
      <c r="CC60" s="163"/>
      <c r="CD60" s="163"/>
      <c r="CE60" s="163"/>
      <c r="CF60" s="163"/>
      <c r="CG60" s="164"/>
      <c r="CH60" s="162">
        <f t="shared" si="3"/>
        <v>3848.8399999999997</v>
      </c>
      <c r="CI60" s="163"/>
      <c r="CJ60" s="163"/>
      <c r="CK60" s="163"/>
      <c r="CL60" s="163"/>
      <c r="CM60" s="163"/>
      <c r="CN60" s="164"/>
      <c r="CO60" s="162">
        <f t="shared" ref="CO60:CO65" si="5">BB60-CH60</f>
        <v>49120.160000000003</v>
      </c>
      <c r="CP60" s="163"/>
      <c r="CQ60" s="163"/>
      <c r="CR60" s="163"/>
      <c r="CS60" s="163"/>
      <c r="CT60" s="163"/>
      <c r="CU60" s="164"/>
      <c r="CV60" s="162">
        <v>135156</v>
      </c>
      <c r="CW60" s="163"/>
      <c r="CX60" s="163"/>
      <c r="CY60" s="163"/>
      <c r="CZ60" s="163"/>
      <c r="DA60" s="163"/>
      <c r="DB60" s="163"/>
      <c r="DC60" s="163"/>
      <c r="DD60" s="164"/>
      <c r="DE60" s="162"/>
      <c r="DF60" s="163"/>
      <c r="DG60" s="163"/>
      <c r="DH60" s="163"/>
      <c r="DI60" s="163"/>
      <c r="DJ60" s="163"/>
      <c r="DK60" s="163"/>
      <c r="DL60" s="163"/>
      <c r="DM60" s="164"/>
      <c r="DN60" s="162">
        <f>DN21-DN59</f>
        <v>2307.4278699999923</v>
      </c>
      <c r="DO60" s="163"/>
      <c r="DP60" s="163"/>
      <c r="DQ60" s="163"/>
      <c r="DR60" s="163"/>
      <c r="DS60" s="163"/>
      <c r="DT60" s="164"/>
      <c r="DU60" s="162">
        <f>DU21-DU59</f>
        <v>19.186470000000014</v>
      </c>
      <c r="DV60" s="163"/>
      <c r="DW60" s="163"/>
      <c r="DX60" s="163"/>
      <c r="DY60" s="163"/>
      <c r="DZ60" s="163"/>
      <c r="EA60" s="164"/>
      <c r="EB60" s="162">
        <f t="shared" si="4"/>
        <v>2288.2413999999922</v>
      </c>
      <c r="EC60" s="163"/>
      <c r="ED60" s="163"/>
      <c r="EE60" s="163"/>
      <c r="EF60" s="163"/>
      <c r="EG60" s="163"/>
      <c r="EH60" s="164"/>
      <c r="EI60" s="162">
        <f t="shared" ref="EI60:EI65" si="6">CV60-EB60</f>
        <v>132867.7586</v>
      </c>
      <c r="EJ60" s="163"/>
      <c r="EK60" s="163"/>
      <c r="EL60" s="163"/>
      <c r="EM60" s="163"/>
      <c r="EN60" s="163"/>
      <c r="EO60" s="164"/>
      <c r="EP60" s="156"/>
      <c r="EQ60" s="157"/>
      <c r="ER60" s="157"/>
      <c r="ES60" s="157"/>
      <c r="ET60" s="157"/>
      <c r="EU60" s="157"/>
      <c r="EV60" s="157"/>
      <c r="EW60" s="157"/>
      <c r="EX60" s="157"/>
      <c r="EY60" s="158"/>
    </row>
    <row r="61" spans="1:155" s="26" customFormat="1" ht="24.75" customHeight="1" x14ac:dyDescent="0.15">
      <c r="A61" s="153" t="s">
        <v>263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5"/>
      <c r="AN61" s="156" t="s">
        <v>27</v>
      </c>
      <c r="AO61" s="157"/>
      <c r="AP61" s="157"/>
      <c r="AQ61" s="157"/>
      <c r="AR61" s="157"/>
      <c r="AS61" s="157"/>
      <c r="AT61" s="157"/>
      <c r="AU61" s="158"/>
      <c r="AV61" s="159" t="s">
        <v>264</v>
      </c>
      <c r="AW61" s="160"/>
      <c r="AX61" s="160"/>
      <c r="AY61" s="160"/>
      <c r="AZ61" s="160"/>
      <c r="BA61" s="161"/>
      <c r="BB61" s="162">
        <f>BB53</f>
        <v>17500</v>
      </c>
      <c r="BC61" s="163"/>
      <c r="BD61" s="163"/>
      <c r="BE61" s="163"/>
      <c r="BF61" s="163"/>
      <c r="BG61" s="163"/>
      <c r="BH61" s="163"/>
      <c r="BI61" s="163"/>
      <c r="BJ61" s="164"/>
      <c r="BK61" s="162"/>
      <c r="BL61" s="163"/>
      <c r="BM61" s="163"/>
      <c r="BN61" s="163"/>
      <c r="BO61" s="163"/>
      <c r="BP61" s="163"/>
      <c r="BQ61" s="163"/>
      <c r="BR61" s="163"/>
      <c r="BS61" s="164"/>
      <c r="BT61" s="162"/>
      <c r="BU61" s="163"/>
      <c r="BV61" s="163"/>
      <c r="BW61" s="163"/>
      <c r="BX61" s="163"/>
      <c r="BY61" s="163"/>
      <c r="BZ61" s="164"/>
      <c r="CA61" s="162"/>
      <c r="CB61" s="163"/>
      <c r="CC61" s="163"/>
      <c r="CD61" s="163"/>
      <c r="CE61" s="163"/>
      <c r="CF61" s="163"/>
      <c r="CG61" s="164"/>
      <c r="CH61" s="162"/>
      <c r="CI61" s="163"/>
      <c r="CJ61" s="163"/>
      <c r="CK61" s="163"/>
      <c r="CL61" s="163"/>
      <c r="CM61" s="163"/>
      <c r="CN61" s="164"/>
      <c r="CO61" s="162">
        <f>BB61</f>
        <v>17500</v>
      </c>
      <c r="CP61" s="163"/>
      <c r="CQ61" s="163"/>
      <c r="CR61" s="163"/>
      <c r="CS61" s="163"/>
      <c r="CT61" s="163"/>
      <c r="CU61" s="164"/>
      <c r="CV61" s="162">
        <f>CV53</f>
        <v>15000</v>
      </c>
      <c r="CW61" s="163"/>
      <c r="CX61" s="163"/>
      <c r="CY61" s="163"/>
      <c r="CZ61" s="163"/>
      <c r="DA61" s="163"/>
      <c r="DB61" s="163"/>
      <c r="DC61" s="163"/>
      <c r="DD61" s="164"/>
      <c r="DE61" s="162"/>
      <c r="DF61" s="163"/>
      <c r="DG61" s="163"/>
      <c r="DH61" s="163"/>
      <c r="DI61" s="163"/>
      <c r="DJ61" s="163"/>
      <c r="DK61" s="163"/>
      <c r="DL61" s="163"/>
      <c r="DM61" s="164"/>
      <c r="DN61" s="162"/>
      <c r="DO61" s="163"/>
      <c r="DP61" s="163"/>
      <c r="DQ61" s="163"/>
      <c r="DR61" s="163"/>
      <c r="DS61" s="163"/>
      <c r="DT61" s="164"/>
      <c r="DU61" s="162"/>
      <c r="DV61" s="163"/>
      <c r="DW61" s="163"/>
      <c r="DX61" s="163"/>
      <c r="DY61" s="163"/>
      <c r="DZ61" s="163"/>
      <c r="EA61" s="164"/>
      <c r="EB61" s="162"/>
      <c r="EC61" s="163"/>
      <c r="ED61" s="163"/>
      <c r="EE61" s="163"/>
      <c r="EF61" s="163"/>
      <c r="EG61" s="163"/>
      <c r="EH61" s="164"/>
      <c r="EI61" s="162">
        <f>CV61</f>
        <v>15000</v>
      </c>
      <c r="EJ61" s="163"/>
      <c r="EK61" s="163"/>
      <c r="EL61" s="163"/>
      <c r="EM61" s="163"/>
      <c r="EN61" s="163"/>
      <c r="EO61" s="164"/>
      <c r="EP61" s="156"/>
      <c r="EQ61" s="157"/>
      <c r="ER61" s="157"/>
      <c r="ES61" s="157"/>
      <c r="ET61" s="157"/>
      <c r="EU61" s="157"/>
      <c r="EV61" s="157"/>
      <c r="EW61" s="157"/>
      <c r="EX61" s="157"/>
      <c r="EY61" s="158"/>
    </row>
    <row r="62" spans="1:155" s="26" customFormat="1" ht="16.5" customHeight="1" x14ac:dyDescent="0.15">
      <c r="A62" s="153" t="s">
        <v>265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4"/>
      <c r="AM62" s="155"/>
      <c r="AN62" s="156" t="s">
        <v>27</v>
      </c>
      <c r="AO62" s="157"/>
      <c r="AP62" s="157"/>
      <c r="AQ62" s="157"/>
      <c r="AR62" s="157"/>
      <c r="AS62" s="157"/>
      <c r="AT62" s="157"/>
      <c r="AU62" s="158"/>
      <c r="AV62" s="159" t="s">
        <v>266</v>
      </c>
      <c r="AW62" s="160"/>
      <c r="AX62" s="160"/>
      <c r="AY62" s="160"/>
      <c r="AZ62" s="160"/>
      <c r="BA62" s="161"/>
      <c r="BB62" s="162">
        <f>BB34+BB23*0.3</f>
        <v>68869.2</v>
      </c>
      <c r="BC62" s="163"/>
      <c r="BD62" s="163"/>
      <c r="BE62" s="163"/>
      <c r="BF62" s="163"/>
      <c r="BG62" s="163"/>
      <c r="BH62" s="163"/>
      <c r="BI62" s="163"/>
      <c r="BJ62" s="164"/>
      <c r="BK62" s="162"/>
      <c r="BL62" s="163"/>
      <c r="BM62" s="163"/>
      <c r="BN62" s="163"/>
      <c r="BO62" s="163"/>
      <c r="BP62" s="163"/>
      <c r="BQ62" s="163"/>
      <c r="BR62" s="163"/>
      <c r="BS62" s="164"/>
      <c r="BT62" s="162">
        <f>BT63+BT64+BT65</f>
        <v>8883.1349100000007</v>
      </c>
      <c r="BU62" s="163"/>
      <c r="BV62" s="163"/>
      <c r="BW62" s="163"/>
      <c r="BX62" s="163"/>
      <c r="BY62" s="163"/>
      <c r="BZ62" s="164"/>
      <c r="CA62" s="162"/>
      <c r="CB62" s="163"/>
      <c r="CC62" s="163"/>
      <c r="CD62" s="163"/>
      <c r="CE62" s="163"/>
      <c r="CF62" s="163"/>
      <c r="CG62" s="164"/>
      <c r="CH62" s="162">
        <f t="shared" ref="CH62" si="7">BT62-CA62</f>
        <v>8883.1349100000007</v>
      </c>
      <c r="CI62" s="163"/>
      <c r="CJ62" s="163"/>
      <c r="CK62" s="163"/>
      <c r="CL62" s="163"/>
      <c r="CM62" s="163"/>
      <c r="CN62" s="164"/>
      <c r="CO62" s="162">
        <f t="shared" si="5"/>
        <v>59986.065089999996</v>
      </c>
      <c r="CP62" s="163"/>
      <c r="CQ62" s="163"/>
      <c r="CR62" s="163"/>
      <c r="CS62" s="163"/>
      <c r="CT62" s="163"/>
      <c r="CU62" s="164"/>
      <c r="CV62" s="162">
        <f>CV34+CV23*0.4</f>
        <v>55866.981417999996</v>
      </c>
      <c r="CW62" s="163"/>
      <c r="CX62" s="163"/>
      <c r="CY62" s="163"/>
      <c r="CZ62" s="163"/>
      <c r="DA62" s="163"/>
      <c r="DB62" s="163"/>
      <c r="DC62" s="163"/>
      <c r="DD62" s="164"/>
      <c r="DE62" s="162"/>
      <c r="DF62" s="163"/>
      <c r="DG62" s="163"/>
      <c r="DH62" s="163"/>
      <c r="DI62" s="163"/>
      <c r="DJ62" s="163"/>
      <c r="DK62" s="163"/>
      <c r="DL62" s="163"/>
      <c r="DM62" s="164"/>
      <c r="DN62" s="162">
        <f>DN63+DN64+DN65</f>
        <v>5599.9674100000002</v>
      </c>
      <c r="DO62" s="163"/>
      <c r="DP62" s="163"/>
      <c r="DQ62" s="163"/>
      <c r="DR62" s="163"/>
      <c r="DS62" s="163"/>
      <c r="DT62" s="164"/>
      <c r="DU62" s="162"/>
      <c r="DV62" s="163"/>
      <c r="DW62" s="163"/>
      <c r="DX62" s="163"/>
      <c r="DY62" s="163"/>
      <c r="DZ62" s="163"/>
      <c r="EA62" s="164"/>
      <c r="EB62" s="162">
        <f t="shared" ref="EB62" si="8">DN62-DU62</f>
        <v>5599.9674100000002</v>
      </c>
      <c r="EC62" s="163"/>
      <c r="ED62" s="163"/>
      <c r="EE62" s="163"/>
      <c r="EF62" s="163"/>
      <c r="EG62" s="163"/>
      <c r="EH62" s="164"/>
      <c r="EI62" s="162">
        <f t="shared" si="6"/>
        <v>50267.014007999998</v>
      </c>
      <c r="EJ62" s="163"/>
      <c r="EK62" s="163"/>
      <c r="EL62" s="163"/>
      <c r="EM62" s="163"/>
      <c r="EN62" s="163"/>
      <c r="EO62" s="164"/>
      <c r="EP62" s="156"/>
      <c r="EQ62" s="157"/>
      <c r="ER62" s="157"/>
      <c r="ES62" s="157"/>
      <c r="ET62" s="157"/>
      <c r="EU62" s="157"/>
      <c r="EV62" s="157"/>
      <c r="EW62" s="157"/>
      <c r="EX62" s="157"/>
      <c r="EY62" s="158"/>
    </row>
    <row r="63" spans="1:155" s="26" customFormat="1" ht="8.1" customHeight="1" x14ac:dyDescent="0.15">
      <c r="A63" s="168" t="s">
        <v>267</v>
      </c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  <c r="AG63" s="169"/>
      <c r="AH63" s="169"/>
      <c r="AI63" s="169"/>
      <c r="AJ63" s="169"/>
      <c r="AK63" s="169"/>
      <c r="AL63" s="169"/>
      <c r="AM63" s="170"/>
      <c r="AN63" s="156" t="s">
        <v>27</v>
      </c>
      <c r="AO63" s="157"/>
      <c r="AP63" s="157"/>
      <c r="AQ63" s="157"/>
      <c r="AR63" s="157"/>
      <c r="AS63" s="157"/>
      <c r="AT63" s="157"/>
      <c r="AU63" s="158"/>
      <c r="AV63" s="159"/>
      <c r="AW63" s="160"/>
      <c r="AX63" s="160"/>
      <c r="AY63" s="160"/>
      <c r="AZ63" s="160"/>
      <c r="BA63" s="161"/>
      <c r="BB63" s="162">
        <f>BB62-BB65</f>
        <v>36310.199999999997</v>
      </c>
      <c r="BC63" s="163"/>
      <c r="BD63" s="163"/>
      <c r="BE63" s="163"/>
      <c r="BF63" s="163"/>
      <c r="BG63" s="163"/>
      <c r="BH63" s="163"/>
      <c r="BI63" s="163"/>
      <c r="BJ63" s="164"/>
      <c r="BK63" s="162"/>
      <c r="BL63" s="163"/>
      <c r="BM63" s="163"/>
      <c r="BN63" s="163"/>
      <c r="BO63" s="163"/>
      <c r="BP63" s="163"/>
      <c r="BQ63" s="163"/>
      <c r="BR63" s="163"/>
      <c r="BS63" s="164"/>
      <c r="BT63" s="162">
        <f>'Прил. 2 (приказ 1831-э)'!BW22</f>
        <v>6143.32701</v>
      </c>
      <c r="BU63" s="163"/>
      <c r="BV63" s="163"/>
      <c r="BW63" s="163"/>
      <c r="BX63" s="163"/>
      <c r="BY63" s="163"/>
      <c r="BZ63" s="164"/>
      <c r="CA63" s="162"/>
      <c r="CB63" s="163"/>
      <c r="CC63" s="163"/>
      <c r="CD63" s="163"/>
      <c r="CE63" s="163"/>
      <c r="CF63" s="163"/>
      <c r="CG63" s="164"/>
      <c r="CH63" s="162"/>
      <c r="CI63" s="163"/>
      <c r="CJ63" s="163"/>
      <c r="CK63" s="163"/>
      <c r="CL63" s="163"/>
      <c r="CM63" s="163"/>
      <c r="CN63" s="164"/>
      <c r="CO63" s="162">
        <f t="shared" si="5"/>
        <v>36310.199999999997</v>
      </c>
      <c r="CP63" s="163"/>
      <c r="CQ63" s="163"/>
      <c r="CR63" s="163"/>
      <c r="CS63" s="163"/>
      <c r="CT63" s="163"/>
      <c r="CU63" s="164"/>
      <c r="CV63" s="162">
        <f>CV62-CV65</f>
        <v>35794.793028</v>
      </c>
      <c r="CW63" s="163"/>
      <c r="CX63" s="163"/>
      <c r="CY63" s="163"/>
      <c r="CZ63" s="163"/>
      <c r="DA63" s="163"/>
      <c r="DB63" s="163"/>
      <c r="DC63" s="163"/>
      <c r="DD63" s="164"/>
      <c r="DE63" s="162"/>
      <c r="DF63" s="163"/>
      <c r="DG63" s="163"/>
      <c r="DH63" s="163"/>
      <c r="DI63" s="163"/>
      <c r="DJ63" s="163"/>
      <c r="DK63" s="163"/>
      <c r="DL63" s="163"/>
      <c r="DM63" s="164"/>
      <c r="DN63" s="162"/>
      <c r="DO63" s="163"/>
      <c r="DP63" s="163"/>
      <c r="DQ63" s="163"/>
      <c r="DR63" s="163"/>
      <c r="DS63" s="163"/>
      <c r="DT63" s="164"/>
      <c r="DU63" s="162"/>
      <c r="DV63" s="163"/>
      <c r="DW63" s="163"/>
      <c r="DX63" s="163"/>
      <c r="DY63" s="163"/>
      <c r="DZ63" s="163"/>
      <c r="EA63" s="164"/>
      <c r="EB63" s="162"/>
      <c r="EC63" s="163"/>
      <c r="ED63" s="163"/>
      <c r="EE63" s="163"/>
      <c r="EF63" s="163"/>
      <c r="EG63" s="163"/>
      <c r="EH63" s="164"/>
      <c r="EI63" s="162">
        <f t="shared" si="6"/>
        <v>35794.793028</v>
      </c>
      <c r="EJ63" s="163"/>
      <c r="EK63" s="163"/>
      <c r="EL63" s="163"/>
      <c r="EM63" s="163"/>
      <c r="EN63" s="163"/>
      <c r="EO63" s="164"/>
      <c r="EP63" s="156"/>
      <c r="EQ63" s="157"/>
      <c r="ER63" s="157"/>
      <c r="ES63" s="157"/>
      <c r="ET63" s="157"/>
      <c r="EU63" s="157"/>
      <c r="EV63" s="157"/>
      <c r="EW63" s="157"/>
      <c r="EX63" s="157"/>
      <c r="EY63" s="158"/>
    </row>
    <row r="64" spans="1:155" s="26" customFormat="1" ht="8.25" customHeight="1" x14ac:dyDescent="0.15">
      <c r="A64" s="168" t="s">
        <v>268</v>
      </c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  <c r="AA64" s="169"/>
      <c r="AB64" s="169"/>
      <c r="AC64" s="169"/>
      <c r="AD64" s="169"/>
      <c r="AE64" s="169"/>
      <c r="AF64" s="169"/>
      <c r="AG64" s="169"/>
      <c r="AH64" s="169"/>
      <c r="AI64" s="169"/>
      <c r="AJ64" s="169"/>
      <c r="AK64" s="169"/>
      <c r="AL64" s="169"/>
      <c r="AM64" s="170"/>
      <c r="AN64" s="156" t="s">
        <v>27</v>
      </c>
      <c r="AO64" s="157"/>
      <c r="AP64" s="157"/>
      <c r="AQ64" s="157"/>
      <c r="AR64" s="157"/>
      <c r="AS64" s="157"/>
      <c r="AT64" s="157"/>
      <c r="AU64" s="158"/>
      <c r="AV64" s="159"/>
      <c r="AW64" s="160"/>
      <c r="AX64" s="160"/>
      <c r="AY64" s="160"/>
      <c r="AZ64" s="160"/>
      <c r="BA64" s="161"/>
      <c r="BB64" s="162"/>
      <c r="BC64" s="163"/>
      <c r="BD64" s="163"/>
      <c r="BE64" s="163"/>
      <c r="BF64" s="163"/>
      <c r="BG64" s="163"/>
      <c r="BH64" s="163"/>
      <c r="BI64" s="163"/>
      <c r="BJ64" s="164"/>
      <c r="BK64" s="162"/>
      <c r="BL64" s="163"/>
      <c r="BM64" s="163"/>
      <c r="BN64" s="163"/>
      <c r="BO64" s="163"/>
      <c r="BP64" s="163"/>
      <c r="BQ64" s="163"/>
      <c r="BR64" s="163"/>
      <c r="BS64" s="164"/>
      <c r="BT64" s="162"/>
      <c r="BU64" s="163"/>
      <c r="BV64" s="163"/>
      <c r="BW64" s="163"/>
      <c r="BX64" s="163"/>
      <c r="BY64" s="163"/>
      <c r="BZ64" s="164"/>
      <c r="CA64" s="162"/>
      <c r="CB64" s="163"/>
      <c r="CC64" s="163"/>
      <c r="CD64" s="163"/>
      <c r="CE64" s="163"/>
      <c r="CF64" s="163"/>
      <c r="CG64" s="164"/>
      <c r="CH64" s="162"/>
      <c r="CI64" s="163"/>
      <c r="CJ64" s="163"/>
      <c r="CK64" s="163"/>
      <c r="CL64" s="163"/>
      <c r="CM64" s="163"/>
      <c r="CN64" s="164"/>
      <c r="CO64" s="162"/>
      <c r="CP64" s="163"/>
      <c r="CQ64" s="163"/>
      <c r="CR64" s="163"/>
      <c r="CS64" s="163"/>
      <c r="CT64" s="163"/>
      <c r="CU64" s="164"/>
      <c r="CV64" s="162"/>
      <c r="CW64" s="163"/>
      <c r="CX64" s="163"/>
      <c r="CY64" s="163"/>
      <c r="CZ64" s="163"/>
      <c r="DA64" s="163"/>
      <c r="DB64" s="163"/>
      <c r="DC64" s="163"/>
      <c r="DD64" s="164"/>
      <c r="DE64" s="162"/>
      <c r="DF64" s="163"/>
      <c r="DG64" s="163"/>
      <c r="DH64" s="163"/>
      <c r="DI64" s="163"/>
      <c r="DJ64" s="163"/>
      <c r="DK64" s="163"/>
      <c r="DL64" s="163"/>
      <c r="DM64" s="164"/>
      <c r="DN64" s="162"/>
      <c r="DO64" s="163"/>
      <c r="DP64" s="163"/>
      <c r="DQ64" s="163"/>
      <c r="DR64" s="163"/>
      <c r="DS64" s="163"/>
      <c r="DT64" s="164"/>
      <c r="DU64" s="162"/>
      <c r="DV64" s="163"/>
      <c r="DW64" s="163"/>
      <c r="DX64" s="163"/>
      <c r="DY64" s="163"/>
      <c r="DZ64" s="163"/>
      <c r="EA64" s="164"/>
      <c r="EB64" s="162"/>
      <c r="EC64" s="163"/>
      <c r="ED64" s="163"/>
      <c r="EE64" s="163"/>
      <c r="EF64" s="163"/>
      <c r="EG64" s="163"/>
      <c r="EH64" s="164"/>
      <c r="EI64" s="162"/>
      <c r="EJ64" s="163"/>
      <c r="EK64" s="163"/>
      <c r="EL64" s="163"/>
      <c r="EM64" s="163"/>
      <c r="EN64" s="163"/>
      <c r="EO64" s="164"/>
      <c r="EP64" s="156"/>
      <c r="EQ64" s="157"/>
      <c r="ER64" s="157"/>
      <c r="ES64" s="157"/>
      <c r="ET64" s="157"/>
      <c r="EU64" s="157"/>
      <c r="EV64" s="157"/>
      <c r="EW64" s="157"/>
      <c r="EX64" s="157"/>
      <c r="EY64" s="158"/>
    </row>
    <row r="65" spans="1:155" s="26" customFormat="1" ht="16.5" customHeight="1" x14ac:dyDescent="0.15">
      <c r="A65" s="168" t="s">
        <v>269</v>
      </c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69"/>
      <c r="AI65" s="169"/>
      <c r="AJ65" s="169"/>
      <c r="AK65" s="169"/>
      <c r="AL65" s="169"/>
      <c r="AM65" s="170"/>
      <c r="AN65" s="156" t="s">
        <v>27</v>
      </c>
      <c r="AO65" s="157"/>
      <c r="AP65" s="157"/>
      <c r="AQ65" s="157"/>
      <c r="AR65" s="157"/>
      <c r="AS65" s="157"/>
      <c r="AT65" s="157"/>
      <c r="AU65" s="158"/>
      <c r="AV65" s="159"/>
      <c r="AW65" s="160"/>
      <c r="AX65" s="160"/>
      <c r="AY65" s="160"/>
      <c r="AZ65" s="160"/>
      <c r="BA65" s="161"/>
      <c r="BB65" s="162">
        <f>BB34</f>
        <v>32559</v>
      </c>
      <c r="BC65" s="163"/>
      <c r="BD65" s="163"/>
      <c r="BE65" s="163"/>
      <c r="BF65" s="163"/>
      <c r="BG65" s="163"/>
      <c r="BH65" s="163"/>
      <c r="BI65" s="163"/>
      <c r="BJ65" s="164"/>
      <c r="BK65" s="162"/>
      <c r="BL65" s="163"/>
      <c r="BM65" s="163"/>
      <c r="BN65" s="163"/>
      <c r="BO65" s="163"/>
      <c r="BP65" s="163"/>
      <c r="BQ65" s="163"/>
      <c r="BR65" s="163"/>
      <c r="BS65" s="164"/>
      <c r="BT65" s="162">
        <f>BT34</f>
        <v>2739.8078999999998</v>
      </c>
      <c r="BU65" s="163"/>
      <c r="BV65" s="163"/>
      <c r="BW65" s="163"/>
      <c r="BX65" s="163"/>
      <c r="BY65" s="163"/>
      <c r="BZ65" s="164"/>
      <c r="CA65" s="162"/>
      <c r="CB65" s="163"/>
      <c r="CC65" s="163"/>
      <c r="CD65" s="163"/>
      <c r="CE65" s="163"/>
      <c r="CF65" s="163"/>
      <c r="CG65" s="164"/>
      <c r="CH65" s="162">
        <f t="shared" ref="CH65" si="9">BT65-CA65</f>
        <v>2739.8078999999998</v>
      </c>
      <c r="CI65" s="163"/>
      <c r="CJ65" s="163"/>
      <c r="CK65" s="163"/>
      <c r="CL65" s="163"/>
      <c r="CM65" s="163"/>
      <c r="CN65" s="164"/>
      <c r="CO65" s="162">
        <f t="shared" si="5"/>
        <v>29819.1921</v>
      </c>
      <c r="CP65" s="163"/>
      <c r="CQ65" s="163"/>
      <c r="CR65" s="163"/>
      <c r="CS65" s="163"/>
      <c r="CT65" s="163"/>
      <c r="CU65" s="164"/>
      <c r="CV65" s="162">
        <f>CV34</f>
        <v>20072.188389999999</v>
      </c>
      <c r="CW65" s="163"/>
      <c r="CX65" s="163"/>
      <c r="CY65" s="163"/>
      <c r="CZ65" s="163"/>
      <c r="DA65" s="163"/>
      <c r="DB65" s="163"/>
      <c r="DC65" s="163"/>
      <c r="DD65" s="164"/>
      <c r="DE65" s="162"/>
      <c r="DF65" s="163"/>
      <c r="DG65" s="163"/>
      <c r="DH65" s="163"/>
      <c r="DI65" s="163"/>
      <c r="DJ65" s="163"/>
      <c r="DK65" s="163"/>
      <c r="DL65" s="163"/>
      <c r="DM65" s="164"/>
      <c r="DN65" s="162">
        <f>DN34</f>
        <v>5599.9674100000002</v>
      </c>
      <c r="DO65" s="163"/>
      <c r="DP65" s="163"/>
      <c r="DQ65" s="163"/>
      <c r="DR65" s="163"/>
      <c r="DS65" s="163"/>
      <c r="DT65" s="164"/>
      <c r="DU65" s="162"/>
      <c r="DV65" s="163"/>
      <c r="DW65" s="163"/>
      <c r="DX65" s="163"/>
      <c r="DY65" s="163"/>
      <c r="DZ65" s="163"/>
      <c r="EA65" s="164"/>
      <c r="EB65" s="162">
        <f t="shared" ref="EB65" si="10">DN65-DU65</f>
        <v>5599.9674100000002</v>
      </c>
      <c r="EC65" s="163"/>
      <c r="ED65" s="163"/>
      <c r="EE65" s="163"/>
      <c r="EF65" s="163"/>
      <c r="EG65" s="163"/>
      <c r="EH65" s="164"/>
      <c r="EI65" s="162">
        <f t="shared" si="6"/>
        <v>14472.220979999998</v>
      </c>
      <c r="EJ65" s="163"/>
      <c r="EK65" s="163"/>
      <c r="EL65" s="163"/>
      <c r="EM65" s="163"/>
      <c r="EN65" s="163"/>
      <c r="EO65" s="164"/>
      <c r="EP65" s="156"/>
      <c r="EQ65" s="157"/>
      <c r="ER65" s="157"/>
      <c r="ES65" s="157"/>
      <c r="ET65" s="157"/>
      <c r="EU65" s="157"/>
      <c r="EV65" s="157"/>
      <c r="EW65" s="157"/>
      <c r="EX65" s="157"/>
      <c r="EY65" s="158"/>
    </row>
    <row r="66" spans="1:155" s="26" customFormat="1" ht="8.1" customHeight="1" x14ac:dyDescent="0.15">
      <c r="A66" s="168" t="s">
        <v>270</v>
      </c>
      <c r="B66" s="169"/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169"/>
      <c r="AI66" s="169"/>
      <c r="AJ66" s="169"/>
      <c r="AK66" s="169"/>
      <c r="AL66" s="169"/>
      <c r="AM66" s="170"/>
      <c r="AN66" s="156" t="s">
        <v>27</v>
      </c>
      <c r="AO66" s="157"/>
      <c r="AP66" s="157"/>
      <c r="AQ66" s="157"/>
      <c r="AR66" s="157"/>
      <c r="AS66" s="157"/>
      <c r="AT66" s="157"/>
      <c r="AU66" s="158"/>
      <c r="AV66" s="159"/>
      <c r="AW66" s="160"/>
      <c r="AX66" s="160"/>
      <c r="AY66" s="160"/>
      <c r="AZ66" s="160"/>
      <c r="BA66" s="161"/>
      <c r="BB66" s="162"/>
      <c r="BC66" s="163"/>
      <c r="BD66" s="163"/>
      <c r="BE66" s="163"/>
      <c r="BF66" s="163"/>
      <c r="BG66" s="163"/>
      <c r="BH66" s="163"/>
      <c r="BI66" s="163"/>
      <c r="BJ66" s="164"/>
      <c r="BK66" s="162"/>
      <c r="BL66" s="163"/>
      <c r="BM66" s="163"/>
      <c r="BN66" s="163"/>
      <c r="BO66" s="163"/>
      <c r="BP66" s="163"/>
      <c r="BQ66" s="163"/>
      <c r="BR66" s="163"/>
      <c r="BS66" s="164"/>
      <c r="BT66" s="162"/>
      <c r="BU66" s="163"/>
      <c r="BV66" s="163"/>
      <c r="BW66" s="163"/>
      <c r="BX66" s="163"/>
      <c r="BY66" s="163"/>
      <c r="BZ66" s="164"/>
      <c r="CA66" s="162"/>
      <c r="CB66" s="163"/>
      <c r="CC66" s="163"/>
      <c r="CD66" s="163"/>
      <c r="CE66" s="163"/>
      <c r="CF66" s="163"/>
      <c r="CG66" s="164"/>
      <c r="CH66" s="162"/>
      <c r="CI66" s="163"/>
      <c r="CJ66" s="163"/>
      <c r="CK66" s="163"/>
      <c r="CL66" s="163"/>
      <c r="CM66" s="163"/>
      <c r="CN66" s="164"/>
      <c r="CO66" s="162"/>
      <c r="CP66" s="163"/>
      <c r="CQ66" s="163"/>
      <c r="CR66" s="163"/>
      <c r="CS66" s="163"/>
      <c r="CT66" s="163"/>
      <c r="CU66" s="164"/>
      <c r="CV66" s="162"/>
      <c r="CW66" s="163"/>
      <c r="CX66" s="163"/>
      <c r="CY66" s="163"/>
      <c r="CZ66" s="163"/>
      <c r="DA66" s="163"/>
      <c r="DB66" s="163"/>
      <c r="DC66" s="163"/>
      <c r="DD66" s="164"/>
      <c r="DE66" s="162"/>
      <c r="DF66" s="163"/>
      <c r="DG66" s="163"/>
      <c r="DH66" s="163"/>
      <c r="DI66" s="163"/>
      <c r="DJ66" s="163"/>
      <c r="DK66" s="163"/>
      <c r="DL66" s="163"/>
      <c r="DM66" s="164"/>
      <c r="DN66" s="162"/>
      <c r="DO66" s="163"/>
      <c r="DP66" s="163"/>
      <c r="DQ66" s="163"/>
      <c r="DR66" s="163"/>
      <c r="DS66" s="163"/>
      <c r="DT66" s="164"/>
      <c r="DU66" s="162"/>
      <c r="DV66" s="163"/>
      <c r="DW66" s="163"/>
      <c r="DX66" s="163"/>
      <c r="DY66" s="163"/>
      <c r="DZ66" s="163"/>
      <c r="EA66" s="164"/>
      <c r="EB66" s="162"/>
      <c r="EC66" s="163"/>
      <c r="ED66" s="163"/>
      <c r="EE66" s="163"/>
      <c r="EF66" s="163"/>
      <c r="EG66" s="163"/>
      <c r="EH66" s="164"/>
      <c r="EI66" s="162"/>
      <c r="EJ66" s="163"/>
      <c r="EK66" s="163"/>
      <c r="EL66" s="163"/>
      <c r="EM66" s="163"/>
      <c r="EN66" s="163"/>
      <c r="EO66" s="164"/>
      <c r="EP66" s="156"/>
      <c r="EQ66" s="157"/>
      <c r="ER66" s="157"/>
      <c r="ES66" s="157"/>
      <c r="ET66" s="157"/>
      <c r="EU66" s="157"/>
      <c r="EV66" s="157"/>
      <c r="EW66" s="157"/>
      <c r="EX66" s="157"/>
      <c r="EY66" s="158"/>
    </row>
    <row r="67" spans="1:155" s="26" customFormat="1" ht="24.75" customHeight="1" x14ac:dyDescent="0.15">
      <c r="A67" s="168" t="s">
        <v>271</v>
      </c>
      <c r="B67" s="169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  <c r="AH67" s="169"/>
      <c r="AI67" s="169"/>
      <c r="AJ67" s="169"/>
      <c r="AK67" s="169"/>
      <c r="AL67" s="169"/>
      <c r="AM67" s="170"/>
      <c r="AN67" s="156" t="s">
        <v>27</v>
      </c>
      <c r="AO67" s="157"/>
      <c r="AP67" s="157"/>
      <c r="AQ67" s="157"/>
      <c r="AR67" s="157"/>
      <c r="AS67" s="157"/>
      <c r="AT67" s="157"/>
      <c r="AU67" s="158"/>
      <c r="AV67" s="159" t="s">
        <v>272</v>
      </c>
      <c r="AW67" s="160"/>
      <c r="AX67" s="160"/>
      <c r="AY67" s="160"/>
      <c r="AZ67" s="160"/>
      <c r="BA67" s="161"/>
      <c r="BB67" s="156"/>
      <c r="BC67" s="157"/>
      <c r="BD67" s="157"/>
      <c r="BE67" s="157"/>
      <c r="BF67" s="157"/>
      <c r="BG67" s="157"/>
      <c r="BH67" s="157"/>
      <c r="BI67" s="157"/>
      <c r="BJ67" s="158"/>
      <c r="BK67" s="183"/>
      <c r="BL67" s="157"/>
      <c r="BM67" s="157"/>
      <c r="BN67" s="157"/>
      <c r="BO67" s="157"/>
      <c r="BP67" s="157"/>
      <c r="BQ67" s="157"/>
      <c r="BR67" s="157"/>
      <c r="BS67" s="158"/>
      <c r="BT67" s="156"/>
      <c r="BU67" s="157"/>
      <c r="BV67" s="157"/>
      <c r="BW67" s="157"/>
      <c r="BX67" s="157"/>
      <c r="BY67" s="157"/>
      <c r="BZ67" s="158"/>
      <c r="CA67" s="156"/>
      <c r="CB67" s="157"/>
      <c r="CC67" s="157"/>
      <c r="CD67" s="157"/>
      <c r="CE67" s="157"/>
      <c r="CF67" s="157"/>
      <c r="CG67" s="158"/>
      <c r="CH67" s="156"/>
      <c r="CI67" s="157"/>
      <c r="CJ67" s="157"/>
      <c r="CK67" s="157"/>
      <c r="CL67" s="157"/>
      <c r="CM67" s="157"/>
      <c r="CN67" s="158"/>
      <c r="CO67" s="184"/>
      <c r="CP67" s="185"/>
      <c r="CQ67" s="185"/>
      <c r="CR67" s="185"/>
      <c r="CS67" s="185"/>
      <c r="CT67" s="185"/>
      <c r="CU67" s="186"/>
      <c r="CV67" s="156"/>
      <c r="CW67" s="157"/>
      <c r="CX67" s="157"/>
      <c r="CY67" s="157"/>
      <c r="CZ67" s="157"/>
      <c r="DA67" s="157"/>
      <c r="DB67" s="157"/>
      <c r="DC67" s="157"/>
      <c r="DD67" s="158"/>
      <c r="DE67" s="183"/>
      <c r="DF67" s="187"/>
      <c r="DG67" s="187"/>
      <c r="DH67" s="187"/>
      <c r="DI67" s="187"/>
      <c r="DJ67" s="187"/>
      <c r="DK67" s="187"/>
      <c r="DL67" s="187"/>
      <c r="DM67" s="188"/>
      <c r="DN67" s="156"/>
      <c r="DO67" s="157"/>
      <c r="DP67" s="157"/>
      <c r="DQ67" s="157"/>
      <c r="DR67" s="157"/>
      <c r="DS67" s="157"/>
      <c r="DT67" s="158"/>
      <c r="DU67" s="156"/>
      <c r="DV67" s="157"/>
      <c r="DW67" s="157"/>
      <c r="DX67" s="157"/>
      <c r="DY67" s="157"/>
      <c r="DZ67" s="157"/>
      <c r="EA67" s="158"/>
      <c r="EB67" s="156"/>
      <c r="EC67" s="157"/>
      <c r="ED67" s="157"/>
      <c r="EE67" s="157"/>
      <c r="EF67" s="157"/>
      <c r="EG67" s="157"/>
      <c r="EH67" s="158"/>
      <c r="EI67" s="184"/>
      <c r="EJ67" s="185"/>
      <c r="EK67" s="185"/>
      <c r="EL67" s="185"/>
      <c r="EM67" s="185"/>
      <c r="EN67" s="185"/>
      <c r="EO67" s="186"/>
      <c r="EP67" s="156"/>
      <c r="EQ67" s="157"/>
      <c r="ER67" s="157"/>
      <c r="ES67" s="157"/>
      <c r="ET67" s="157"/>
      <c r="EU67" s="157"/>
      <c r="EV67" s="157"/>
      <c r="EW67" s="157"/>
      <c r="EX67" s="157"/>
      <c r="EY67" s="158"/>
    </row>
    <row r="68" spans="1:155" ht="3" customHeight="1" x14ac:dyDescent="0.2"/>
    <row r="69" spans="1:155" s="17" customFormat="1" ht="8.1" customHeight="1" x14ac:dyDescent="0.2">
      <c r="A69" s="27" t="s">
        <v>371</v>
      </c>
    </row>
    <row r="70" spans="1:155" s="21" customFormat="1" ht="8.1" customHeight="1" x14ac:dyDescent="0.15">
      <c r="A70" s="21" t="s">
        <v>372</v>
      </c>
    </row>
    <row r="71" spans="1:155" s="21" customFormat="1" ht="8.1" customHeight="1" x14ac:dyDescent="0.15">
      <c r="A71" s="21" t="s">
        <v>373</v>
      </c>
    </row>
    <row r="72" spans="1:155" s="17" customFormat="1" ht="8.25" customHeight="1" x14ac:dyDescent="0.2">
      <c r="A72" s="27" t="s">
        <v>374</v>
      </c>
    </row>
    <row r="73" spans="1:155" s="17" customFormat="1" ht="9" customHeight="1" x14ac:dyDescent="0.2">
      <c r="EY73" s="18" t="s">
        <v>273</v>
      </c>
    </row>
    <row r="74" spans="1:155" s="29" customFormat="1" ht="8.1" customHeight="1" x14ac:dyDescent="0.2">
      <c r="A74" s="189" t="s">
        <v>274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  <c r="AU74" s="189"/>
      <c r="AV74" s="189"/>
      <c r="AW74" s="189"/>
      <c r="AX74" s="189"/>
      <c r="AY74" s="189"/>
      <c r="AZ74" s="189"/>
      <c r="BA74" s="189"/>
      <c r="BB74" s="189"/>
      <c r="BC74" s="189"/>
      <c r="BD74" s="189"/>
      <c r="BE74" s="189"/>
      <c r="BF74" s="189"/>
      <c r="BG74" s="189"/>
      <c r="BH74" s="189"/>
      <c r="BI74" s="189"/>
      <c r="BJ74" s="189"/>
      <c r="BK74" s="189"/>
      <c r="BL74" s="189"/>
      <c r="BM74" s="189"/>
      <c r="BN74" s="189"/>
      <c r="BO74" s="189"/>
      <c r="BP74" s="189"/>
      <c r="BQ74" s="189"/>
      <c r="BR74" s="189"/>
      <c r="BS74" s="189"/>
      <c r="BT74" s="189"/>
      <c r="BU74" s="189"/>
      <c r="BV74" s="189"/>
      <c r="BW74" s="189"/>
      <c r="BX74" s="189"/>
      <c r="BY74" s="189"/>
      <c r="BZ74" s="189"/>
      <c r="CA74" s="189"/>
      <c r="CB74" s="189"/>
      <c r="CC74" s="189"/>
      <c r="CD74" s="189"/>
      <c r="CE74" s="189"/>
      <c r="CF74" s="189"/>
      <c r="CG74" s="189"/>
      <c r="CH74" s="189"/>
      <c r="CI74" s="189"/>
      <c r="CJ74" s="189"/>
      <c r="CK74" s="189"/>
      <c r="CL74" s="189"/>
      <c r="CM74" s="189"/>
      <c r="CN74" s="189"/>
      <c r="CO74" s="189"/>
      <c r="CP74" s="189"/>
      <c r="CQ74" s="189"/>
      <c r="CR74" s="189"/>
      <c r="CS74" s="189"/>
      <c r="CT74" s="189"/>
      <c r="CU74" s="189"/>
      <c r="CV74" s="189"/>
      <c r="CW74" s="189"/>
      <c r="CX74" s="189"/>
      <c r="CY74" s="189"/>
      <c r="CZ74" s="189"/>
      <c r="DA74" s="189"/>
      <c r="DB74" s="189"/>
      <c r="DC74" s="189"/>
      <c r="DD74" s="189"/>
      <c r="DE74" s="189"/>
      <c r="DF74" s="189"/>
      <c r="DG74" s="189"/>
      <c r="DH74" s="189"/>
      <c r="DI74" s="189"/>
      <c r="DJ74" s="189"/>
      <c r="DK74" s="189"/>
      <c r="DL74" s="189"/>
      <c r="DM74" s="189"/>
      <c r="DN74" s="189"/>
      <c r="DO74" s="189"/>
      <c r="DP74" s="189"/>
      <c r="DQ74" s="189"/>
      <c r="DR74" s="189"/>
      <c r="DS74" s="189"/>
      <c r="DT74" s="189"/>
      <c r="DU74" s="189"/>
      <c r="DV74" s="189"/>
      <c r="DW74" s="189"/>
      <c r="DX74" s="189"/>
      <c r="DY74" s="189"/>
      <c r="DZ74" s="189"/>
      <c r="EA74" s="189"/>
      <c r="EB74" s="189"/>
      <c r="EC74" s="189"/>
      <c r="ED74" s="189"/>
      <c r="EE74" s="189"/>
      <c r="EF74" s="189"/>
      <c r="EG74" s="189"/>
      <c r="EH74" s="189"/>
      <c r="EI74" s="189"/>
      <c r="EJ74" s="189"/>
      <c r="EK74" s="189"/>
      <c r="EL74" s="189"/>
      <c r="EM74" s="189"/>
      <c r="EN74" s="189"/>
      <c r="EO74" s="189"/>
      <c r="EP74" s="189"/>
      <c r="EQ74" s="189"/>
      <c r="ER74" s="189"/>
      <c r="ES74" s="189"/>
      <c r="ET74" s="189"/>
      <c r="EU74" s="189"/>
      <c r="EV74" s="189"/>
      <c r="EW74" s="189"/>
      <c r="EX74" s="189"/>
      <c r="EY74" s="189"/>
    </row>
    <row r="75" spans="1:155" s="24" customFormat="1" ht="9.75" customHeight="1" x14ac:dyDescent="0.2">
      <c r="A75" s="141" t="s">
        <v>16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3"/>
      <c r="AN75" s="141" t="s">
        <v>184</v>
      </c>
      <c r="AO75" s="142"/>
      <c r="AP75" s="142"/>
      <c r="AQ75" s="142"/>
      <c r="AR75" s="142"/>
      <c r="AS75" s="142"/>
      <c r="AT75" s="142"/>
      <c r="AU75" s="143"/>
      <c r="AV75" s="141" t="s">
        <v>185</v>
      </c>
      <c r="AW75" s="142"/>
      <c r="AX75" s="142"/>
      <c r="AY75" s="142"/>
      <c r="AZ75" s="142"/>
      <c r="BA75" s="143"/>
      <c r="BB75" s="141" t="s">
        <v>275</v>
      </c>
      <c r="BC75" s="142"/>
      <c r="BD75" s="142"/>
      <c r="BE75" s="142"/>
      <c r="BF75" s="142"/>
      <c r="BG75" s="142"/>
      <c r="BH75" s="142"/>
      <c r="BI75" s="142"/>
      <c r="BJ75" s="143"/>
      <c r="BK75" s="141" t="s">
        <v>187</v>
      </c>
      <c r="BL75" s="142"/>
      <c r="BM75" s="142"/>
      <c r="BN75" s="142"/>
      <c r="BO75" s="142"/>
      <c r="BP75" s="142"/>
      <c r="BQ75" s="142"/>
      <c r="BR75" s="142"/>
      <c r="BS75" s="143"/>
      <c r="BT75" s="147" t="s">
        <v>188</v>
      </c>
      <c r="BU75" s="148"/>
      <c r="BV75" s="148"/>
      <c r="BW75" s="148"/>
      <c r="BX75" s="148"/>
      <c r="BY75" s="148"/>
      <c r="BZ75" s="148"/>
      <c r="CA75" s="148"/>
      <c r="CB75" s="148"/>
      <c r="CC75" s="148"/>
      <c r="CD75" s="148"/>
      <c r="CE75" s="148"/>
      <c r="CF75" s="148"/>
      <c r="CG75" s="148"/>
      <c r="CH75" s="148"/>
      <c r="CI75" s="148"/>
      <c r="CJ75" s="148"/>
      <c r="CK75" s="148"/>
      <c r="CL75" s="148"/>
      <c r="CM75" s="148"/>
      <c r="CN75" s="148"/>
      <c r="CO75" s="148"/>
      <c r="CP75" s="148"/>
      <c r="CQ75" s="148"/>
      <c r="CR75" s="148"/>
      <c r="CS75" s="148"/>
      <c r="CT75" s="148"/>
      <c r="CU75" s="149"/>
      <c r="CV75" s="141" t="s">
        <v>276</v>
      </c>
      <c r="CW75" s="142"/>
      <c r="CX75" s="142"/>
      <c r="CY75" s="142"/>
      <c r="CZ75" s="142"/>
      <c r="DA75" s="142"/>
      <c r="DB75" s="142"/>
      <c r="DC75" s="142"/>
      <c r="DD75" s="143"/>
      <c r="DE75" s="141" t="s">
        <v>190</v>
      </c>
      <c r="DF75" s="142"/>
      <c r="DG75" s="142"/>
      <c r="DH75" s="142"/>
      <c r="DI75" s="142"/>
      <c r="DJ75" s="142"/>
      <c r="DK75" s="142"/>
      <c r="DL75" s="142"/>
      <c r="DM75" s="143"/>
      <c r="DN75" s="147" t="s">
        <v>191</v>
      </c>
      <c r="DO75" s="148"/>
      <c r="DP75" s="148"/>
      <c r="DQ75" s="148"/>
      <c r="DR75" s="148"/>
      <c r="DS75" s="148"/>
      <c r="DT75" s="148"/>
      <c r="DU75" s="148"/>
      <c r="DV75" s="148"/>
      <c r="DW75" s="148"/>
      <c r="DX75" s="148"/>
      <c r="DY75" s="148"/>
      <c r="DZ75" s="148"/>
      <c r="EA75" s="148"/>
      <c r="EB75" s="148"/>
      <c r="EC75" s="148"/>
      <c r="ED75" s="148"/>
      <c r="EE75" s="148"/>
      <c r="EF75" s="148"/>
      <c r="EG75" s="148"/>
      <c r="EH75" s="148"/>
      <c r="EI75" s="148"/>
      <c r="EJ75" s="148"/>
      <c r="EK75" s="148"/>
      <c r="EL75" s="148"/>
      <c r="EM75" s="148"/>
      <c r="EN75" s="148"/>
      <c r="EO75" s="149"/>
      <c r="EP75" s="141" t="s">
        <v>192</v>
      </c>
      <c r="EQ75" s="142"/>
      <c r="ER75" s="142"/>
      <c r="ES75" s="142"/>
      <c r="ET75" s="142"/>
      <c r="EU75" s="142"/>
      <c r="EV75" s="142"/>
      <c r="EW75" s="142"/>
      <c r="EX75" s="142"/>
      <c r="EY75" s="143"/>
    </row>
    <row r="76" spans="1:155" s="24" customFormat="1" ht="84.75" customHeight="1" x14ac:dyDescent="0.2">
      <c r="A76" s="144"/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6"/>
      <c r="AN76" s="144"/>
      <c r="AO76" s="145"/>
      <c r="AP76" s="145"/>
      <c r="AQ76" s="145"/>
      <c r="AR76" s="145"/>
      <c r="AS76" s="145"/>
      <c r="AT76" s="145"/>
      <c r="AU76" s="146"/>
      <c r="AV76" s="144"/>
      <c r="AW76" s="145"/>
      <c r="AX76" s="145"/>
      <c r="AY76" s="145"/>
      <c r="AZ76" s="145"/>
      <c r="BA76" s="146"/>
      <c r="BB76" s="144"/>
      <c r="BC76" s="145"/>
      <c r="BD76" s="145"/>
      <c r="BE76" s="145"/>
      <c r="BF76" s="145"/>
      <c r="BG76" s="145"/>
      <c r="BH76" s="145"/>
      <c r="BI76" s="145"/>
      <c r="BJ76" s="146"/>
      <c r="BK76" s="144"/>
      <c r="BL76" s="145"/>
      <c r="BM76" s="145"/>
      <c r="BN76" s="145"/>
      <c r="BO76" s="145"/>
      <c r="BP76" s="145"/>
      <c r="BQ76" s="145"/>
      <c r="BR76" s="145"/>
      <c r="BS76" s="146"/>
      <c r="BT76" s="147" t="s">
        <v>193</v>
      </c>
      <c r="BU76" s="148"/>
      <c r="BV76" s="148"/>
      <c r="BW76" s="148"/>
      <c r="BX76" s="148"/>
      <c r="BY76" s="148"/>
      <c r="BZ76" s="149"/>
      <c r="CA76" s="147" t="s">
        <v>194</v>
      </c>
      <c r="CB76" s="148"/>
      <c r="CC76" s="148"/>
      <c r="CD76" s="148"/>
      <c r="CE76" s="148"/>
      <c r="CF76" s="148"/>
      <c r="CG76" s="149"/>
      <c r="CH76" s="147" t="s">
        <v>195</v>
      </c>
      <c r="CI76" s="148"/>
      <c r="CJ76" s="148"/>
      <c r="CK76" s="148"/>
      <c r="CL76" s="148"/>
      <c r="CM76" s="148"/>
      <c r="CN76" s="149"/>
      <c r="CO76" s="147" t="s">
        <v>196</v>
      </c>
      <c r="CP76" s="148"/>
      <c r="CQ76" s="148"/>
      <c r="CR76" s="148"/>
      <c r="CS76" s="148"/>
      <c r="CT76" s="148"/>
      <c r="CU76" s="149"/>
      <c r="CV76" s="144"/>
      <c r="CW76" s="145"/>
      <c r="CX76" s="145"/>
      <c r="CY76" s="145"/>
      <c r="CZ76" s="145"/>
      <c r="DA76" s="145"/>
      <c r="DB76" s="145"/>
      <c r="DC76" s="145"/>
      <c r="DD76" s="146"/>
      <c r="DE76" s="144"/>
      <c r="DF76" s="145"/>
      <c r="DG76" s="145"/>
      <c r="DH76" s="145"/>
      <c r="DI76" s="145"/>
      <c r="DJ76" s="145"/>
      <c r="DK76" s="145"/>
      <c r="DL76" s="145"/>
      <c r="DM76" s="146"/>
      <c r="DN76" s="147" t="s">
        <v>193</v>
      </c>
      <c r="DO76" s="148"/>
      <c r="DP76" s="148"/>
      <c r="DQ76" s="148"/>
      <c r="DR76" s="148"/>
      <c r="DS76" s="148"/>
      <c r="DT76" s="149"/>
      <c r="DU76" s="147" t="s">
        <v>194</v>
      </c>
      <c r="DV76" s="148"/>
      <c r="DW76" s="148"/>
      <c r="DX76" s="148"/>
      <c r="DY76" s="148"/>
      <c r="DZ76" s="148"/>
      <c r="EA76" s="149"/>
      <c r="EB76" s="147" t="s">
        <v>195</v>
      </c>
      <c r="EC76" s="148"/>
      <c r="ED76" s="148"/>
      <c r="EE76" s="148"/>
      <c r="EF76" s="148"/>
      <c r="EG76" s="148"/>
      <c r="EH76" s="149"/>
      <c r="EI76" s="147" t="s">
        <v>196</v>
      </c>
      <c r="EJ76" s="148"/>
      <c r="EK76" s="148"/>
      <c r="EL76" s="148"/>
      <c r="EM76" s="148"/>
      <c r="EN76" s="148"/>
      <c r="EO76" s="149"/>
      <c r="EP76" s="144"/>
      <c r="EQ76" s="145"/>
      <c r="ER76" s="145"/>
      <c r="ES76" s="145"/>
      <c r="ET76" s="145"/>
      <c r="EU76" s="145"/>
      <c r="EV76" s="145"/>
      <c r="EW76" s="145"/>
      <c r="EX76" s="145"/>
      <c r="EY76" s="146"/>
    </row>
    <row r="77" spans="1:155" s="25" customFormat="1" ht="18.75" customHeight="1" x14ac:dyDescent="0.2">
      <c r="A77" s="190">
        <v>1</v>
      </c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91"/>
      <c r="AB77" s="191"/>
      <c r="AC77" s="191"/>
      <c r="AD77" s="191"/>
      <c r="AE77" s="191"/>
      <c r="AF77" s="191"/>
      <c r="AG77" s="191"/>
      <c r="AH77" s="191"/>
      <c r="AI77" s="191"/>
      <c r="AJ77" s="191"/>
      <c r="AK77" s="191"/>
      <c r="AL77" s="191"/>
      <c r="AM77" s="192"/>
      <c r="AN77" s="190">
        <v>2</v>
      </c>
      <c r="AO77" s="191"/>
      <c r="AP77" s="191"/>
      <c r="AQ77" s="191"/>
      <c r="AR77" s="191"/>
      <c r="AS77" s="191"/>
      <c r="AT77" s="191"/>
      <c r="AU77" s="192"/>
      <c r="AV77" s="190">
        <v>3</v>
      </c>
      <c r="AW77" s="191"/>
      <c r="AX77" s="191"/>
      <c r="AY77" s="191"/>
      <c r="AZ77" s="191"/>
      <c r="BA77" s="192"/>
      <c r="BB77" s="190">
        <v>4</v>
      </c>
      <c r="BC77" s="191"/>
      <c r="BD77" s="191"/>
      <c r="BE77" s="191"/>
      <c r="BF77" s="191"/>
      <c r="BG77" s="191"/>
      <c r="BH77" s="191"/>
      <c r="BI77" s="191"/>
      <c r="BJ77" s="192"/>
      <c r="BK77" s="190">
        <v>5</v>
      </c>
      <c r="BL77" s="191"/>
      <c r="BM77" s="191"/>
      <c r="BN77" s="191"/>
      <c r="BO77" s="191"/>
      <c r="BP77" s="191"/>
      <c r="BQ77" s="191"/>
      <c r="BR77" s="191"/>
      <c r="BS77" s="192"/>
      <c r="BT77" s="190">
        <v>6</v>
      </c>
      <c r="BU77" s="191"/>
      <c r="BV77" s="191"/>
      <c r="BW77" s="191"/>
      <c r="BX77" s="191"/>
      <c r="BY77" s="191"/>
      <c r="BZ77" s="192"/>
      <c r="CA77" s="190">
        <v>7</v>
      </c>
      <c r="CB77" s="191"/>
      <c r="CC77" s="191"/>
      <c r="CD77" s="191"/>
      <c r="CE77" s="191"/>
      <c r="CF77" s="191"/>
      <c r="CG77" s="192"/>
      <c r="CH77" s="193" t="s">
        <v>197</v>
      </c>
      <c r="CI77" s="194"/>
      <c r="CJ77" s="194"/>
      <c r="CK77" s="194"/>
      <c r="CL77" s="194"/>
      <c r="CM77" s="194"/>
      <c r="CN77" s="195"/>
      <c r="CO77" s="190">
        <v>9</v>
      </c>
      <c r="CP77" s="191"/>
      <c r="CQ77" s="191"/>
      <c r="CR77" s="191"/>
      <c r="CS77" s="191"/>
      <c r="CT77" s="191"/>
      <c r="CU77" s="192"/>
      <c r="CV77" s="190">
        <v>10</v>
      </c>
      <c r="CW77" s="191"/>
      <c r="CX77" s="191"/>
      <c r="CY77" s="191"/>
      <c r="CZ77" s="191"/>
      <c r="DA77" s="191"/>
      <c r="DB77" s="191"/>
      <c r="DC77" s="191"/>
      <c r="DD77" s="192"/>
      <c r="DE77" s="190">
        <v>11</v>
      </c>
      <c r="DF77" s="191"/>
      <c r="DG77" s="191"/>
      <c r="DH77" s="191"/>
      <c r="DI77" s="191"/>
      <c r="DJ77" s="191"/>
      <c r="DK77" s="191"/>
      <c r="DL77" s="191"/>
      <c r="DM77" s="192"/>
      <c r="DN77" s="190">
        <v>12</v>
      </c>
      <c r="DO77" s="191"/>
      <c r="DP77" s="191"/>
      <c r="DQ77" s="191"/>
      <c r="DR77" s="191"/>
      <c r="DS77" s="191"/>
      <c r="DT77" s="192"/>
      <c r="DU77" s="190">
        <v>13</v>
      </c>
      <c r="DV77" s="191"/>
      <c r="DW77" s="191"/>
      <c r="DX77" s="191"/>
      <c r="DY77" s="191"/>
      <c r="DZ77" s="191"/>
      <c r="EA77" s="192"/>
      <c r="EB77" s="193" t="s">
        <v>198</v>
      </c>
      <c r="EC77" s="194"/>
      <c r="ED77" s="194"/>
      <c r="EE77" s="194"/>
      <c r="EF77" s="194"/>
      <c r="EG77" s="194"/>
      <c r="EH77" s="195"/>
      <c r="EI77" s="190">
        <v>15</v>
      </c>
      <c r="EJ77" s="191"/>
      <c r="EK77" s="191"/>
      <c r="EL77" s="191"/>
      <c r="EM77" s="191"/>
      <c r="EN77" s="191"/>
      <c r="EO77" s="192"/>
      <c r="EP77" s="190">
        <v>16</v>
      </c>
      <c r="EQ77" s="191"/>
      <c r="ER77" s="191"/>
      <c r="ES77" s="191"/>
      <c r="ET77" s="191"/>
      <c r="EU77" s="191"/>
      <c r="EV77" s="191"/>
      <c r="EW77" s="191"/>
      <c r="EX77" s="191"/>
      <c r="EY77" s="192"/>
    </row>
    <row r="78" spans="1:155" s="26" customFormat="1" ht="9" customHeight="1" x14ac:dyDescent="0.15">
      <c r="A78" s="153" t="s">
        <v>277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4"/>
      <c r="AK78" s="154"/>
      <c r="AL78" s="154"/>
      <c r="AM78" s="155"/>
      <c r="AN78" s="156" t="s">
        <v>27</v>
      </c>
      <c r="AO78" s="157"/>
      <c r="AP78" s="157"/>
      <c r="AQ78" s="157"/>
      <c r="AR78" s="157"/>
      <c r="AS78" s="157"/>
      <c r="AT78" s="157"/>
      <c r="AU78" s="158"/>
      <c r="AV78" s="159" t="s">
        <v>278</v>
      </c>
      <c r="AW78" s="160"/>
      <c r="AX78" s="160"/>
      <c r="AY78" s="160"/>
      <c r="AZ78" s="160"/>
      <c r="BA78" s="161"/>
      <c r="BB78" s="156">
        <v>195214</v>
      </c>
      <c r="BC78" s="157"/>
      <c r="BD78" s="157"/>
      <c r="BE78" s="157"/>
      <c r="BF78" s="157"/>
      <c r="BG78" s="157"/>
      <c r="BH78" s="157"/>
      <c r="BI78" s="157"/>
      <c r="BJ78" s="158"/>
      <c r="BK78" s="156"/>
      <c r="BL78" s="157"/>
      <c r="BM78" s="157"/>
      <c r="BN78" s="157"/>
      <c r="BO78" s="157"/>
      <c r="BP78" s="157"/>
      <c r="BQ78" s="157"/>
      <c r="BR78" s="157"/>
      <c r="BS78" s="158"/>
      <c r="BT78" s="156" t="s">
        <v>24</v>
      </c>
      <c r="BU78" s="157"/>
      <c r="BV78" s="157"/>
      <c r="BW78" s="157"/>
      <c r="BX78" s="157"/>
      <c r="BY78" s="157"/>
      <c r="BZ78" s="158"/>
      <c r="CA78" s="156" t="s">
        <v>24</v>
      </c>
      <c r="CB78" s="157"/>
      <c r="CC78" s="157"/>
      <c r="CD78" s="157"/>
      <c r="CE78" s="157"/>
      <c r="CF78" s="157"/>
      <c r="CG78" s="158"/>
      <c r="CH78" s="156" t="s">
        <v>24</v>
      </c>
      <c r="CI78" s="157"/>
      <c r="CJ78" s="157"/>
      <c r="CK78" s="157"/>
      <c r="CL78" s="157"/>
      <c r="CM78" s="157"/>
      <c r="CN78" s="158"/>
      <c r="CO78" s="156" t="s">
        <v>24</v>
      </c>
      <c r="CP78" s="157"/>
      <c r="CQ78" s="157"/>
      <c r="CR78" s="157"/>
      <c r="CS78" s="157"/>
      <c r="CT78" s="157"/>
      <c r="CU78" s="158"/>
      <c r="CV78" s="156">
        <v>253657</v>
      </c>
      <c r="CW78" s="157"/>
      <c r="CX78" s="157"/>
      <c r="CY78" s="157"/>
      <c r="CZ78" s="157"/>
      <c r="DA78" s="157"/>
      <c r="DB78" s="157"/>
      <c r="DC78" s="157"/>
      <c r="DD78" s="158"/>
      <c r="DE78" s="156"/>
      <c r="DF78" s="157"/>
      <c r="DG78" s="157"/>
      <c r="DH78" s="157"/>
      <c r="DI78" s="157"/>
      <c r="DJ78" s="157"/>
      <c r="DK78" s="157"/>
      <c r="DL78" s="157"/>
      <c r="DM78" s="158"/>
      <c r="DN78" s="184">
        <f>DN79</f>
        <v>4840.5</v>
      </c>
      <c r="DO78" s="185"/>
      <c r="DP78" s="185"/>
      <c r="DQ78" s="185"/>
      <c r="DR78" s="185"/>
      <c r="DS78" s="185"/>
      <c r="DT78" s="186"/>
      <c r="DU78" s="156"/>
      <c r="DV78" s="157"/>
      <c r="DW78" s="157"/>
      <c r="DX78" s="157"/>
      <c r="DY78" s="157"/>
      <c r="DZ78" s="157"/>
      <c r="EA78" s="158"/>
      <c r="EB78" s="184">
        <f>DN78</f>
        <v>4840.5</v>
      </c>
      <c r="EC78" s="185"/>
      <c r="ED78" s="185"/>
      <c r="EE78" s="185"/>
      <c r="EF78" s="185"/>
      <c r="EG78" s="185"/>
      <c r="EH78" s="186"/>
      <c r="EI78" s="184">
        <f>CV78-DN78</f>
        <v>248816.5</v>
      </c>
      <c r="EJ78" s="185"/>
      <c r="EK78" s="185"/>
      <c r="EL78" s="185"/>
      <c r="EM78" s="185"/>
      <c r="EN78" s="185"/>
      <c r="EO78" s="186"/>
      <c r="EP78" s="156"/>
      <c r="EQ78" s="157"/>
      <c r="ER78" s="157"/>
      <c r="ES78" s="157"/>
      <c r="ET78" s="157"/>
      <c r="EU78" s="157"/>
      <c r="EV78" s="157"/>
      <c r="EW78" s="157"/>
      <c r="EX78" s="157"/>
      <c r="EY78" s="158"/>
    </row>
    <row r="79" spans="1:155" s="26" customFormat="1" ht="7.5" customHeight="1" x14ac:dyDescent="0.15">
      <c r="A79" s="165" t="s">
        <v>279</v>
      </c>
      <c r="B79" s="166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7"/>
      <c r="AN79" s="156" t="s">
        <v>27</v>
      </c>
      <c r="AO79" s="157"/>
      <c r="AP79" s="157"/>
      <c r="AQ79" s="157"/>
      <c r="AR79" s="157"/>
      <c r="AS79" s="157"/>
      <c r="AT79" s="157"/>
      <c r="AU79" s="158"/>
      <c r="AV79" s="159" t="s">
        <v>13</v>
      </c>
      <c r="AW79" s="160"/>
      <c r="AX79" s="160"/>
      <c r="AY79" s="160"/>
      <c r="AZ79" s="160"/>
      <c r="BA79" s="161"/>
      <c r="BB79" s="156" t="s">
        <v>24</v>
      </c>
      <c r="BC79" s="157"/>
      <c r="BD79" s="157"/>
      <c r="BE79" s="157"/>
      <c r="BF79" s="157"/>
      <c r="BG79" s="157"/>
      <c r="BH79" s="157"/>
      <c r="BI79" s="157"/>
      <c r="BJ79" s="158"/>
      <c r="BK79" s="156" t="s">
        <v>24</v>
      </c>
      <c r="BL79" s="157"/>
      <c r="BM79" s="157"/>
      <c r="BN79" s="157"/>
      <c r="BO79" s="157"/>
      <c r="BP79" s="157"/>
      <c r="BQ79" s="157"/>
      <c r="BR79" s="157"/>
      <c r="BS79" s="158"/>
      <c r="BT79" s="156">
        <v>2527.8000000000002</v>
      </c>
      <c r="BU79" s="157"/>
      <c r="BV79" s="157"/>
      <c r="BW79" s="157"/>
      <c r="BX79" s="157"/>
      <c r="BY79" s="157"/>
      <c r="BZ79" s="158"/>
      <c r="CA79" s="156">
        <v>0</v>
      </c>
      <c r="CB79" s="157"/>
      <c r="CC79" s="157"/>
      <c r="CD79" s="157"/>
      <c r="CE79" s="157"/>
      <c r="CF79" s="157"/>
      <c r="CG79" s="158"/>
      <c r="CH79" s="156" t="s">
        <v>24</v>
      </c>
      <c r="CI79" s="157"/>
      <c r="CJ79" s="157"/>
      <c r="CK79" s="157"/>
      <c r="CL79" s="157"/>
      <c r="CM79" s="157"/>
      <c r="CN79" s="158"/>
      <c r="CO79" s="156" t="s">
        <v>24</v>
      </c>
      <c r="CP79" s="157"/>
      <c r="CQ79" s="157"/>
      <c r="CR79" s="157"/>
      <c r="CS79" s="157"/>
      <c r="CT79" s="157"/>
      <c r="CU79" s="158"/>
      <c r="CV79" s="184">
        <f>CV78</f>
        <v>253657</v>
      </c>
      <c r="CW79" s="185"/>
      <c r="CX79" s="185"/>
      <c r="CY79" s="185"/>
      <c r="CZ79" s="185"/>
      <c r="DA79" s="185"/>
      <c r="DB79" s="185"/>
      <c r="DC79" s="185"/>
      <c r="DD79" s="186"/>
      <c r="DE79" s="156"/>
      <c r="DF79" s="157"/>
      <c r="DG79" s="157"/>
      <c r="DH79" s="157"/>
      <c r="DI79" s="157"/>
      <c r="DJ79" s="157"/>
      <c r="DK79" s="157"/>
      <c r="DL79" s="157"/>
      <c r="DM79" s="158"/>
      <c r="DN79" s="156">
        <v>4840.5</v>
      </c>
      <c r="DO79" s="157"/>
      <c r="DP79" s="157"/>
      <c r="DQ79" s="157"/>
      <c r="DR79" s="157"/>
      <c r="DS79" s="157"/>
      <c r="DT79" s="158"/>
      <c r="DU79" s="156"/>
      <c r="DV79" s="157"/>
      <c r="DW79" s="157"/>
      <c r="DX79" s="157"/>
      <c r="DY79" s="157"/>
      <c r="DZ79" s="157"/>
      <c r="EA79" s="158"/>
      <c r="EB79" s="184">
        <f>DN79</f>
        <v>4840.5</v>
      </c>
      <c r="EC79" s="185"/>
      <c r="ED79" s="185"/>
      <c r="EE79" s="185"/>
      <c r="EF79" s="185"/>
      <c r="EG79" s="185"/>
      <c r="EH79" s="186"/>
      <c r="EI79" s="184">
        <f>CV79-DN79</f>
        <v>248816.5</v>
      </c>
      <c r="EJ79" s="185"/>
      <c r="EK79" s="185"/>
      <c r="EL79" s="185"/>
      <c r="EM79" s="185"/>
      <c r="EN79" s="185"/>
      <c r="EO79" s="186"/>
      <c r="EP79" s="156"/>
      <c r="EQ79" s="157"/>
      <c r="ER79" s="157"/>
      <c r="ES79" s="157"/>
      <c r="ET79" s="157"/>
      <c r="EU79" s="157"/>
      <c r="EV79" s="157"/>
      <c r="EW79" s="157"/>
      <c r="EX79" s="157"/>
      <c r="EY79" s="158"/>
    </row>
    <row r="80" spans="1:155" s="26" customFormat="1" ht="32.25" customHeight="1" x14ac:dyDescent="0.15">
      <c r="A80" s="153" t="s">
        <v>280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  <c r="AI80" s="154"/>
      <c r="AJ80" s="154"/>
      <c r="AK80" s="154"/>
      <c r="AL80" s="154"/>
      <c r="AM80" s="155"/>
      <c r="AN80" s="156" t="s">
        <v>27</v>
      </c>
      <c r="AO80" s="157"/>
      <c r="AP80" s="157"/>
      <c r="AQ80" s="157"/>
      <c r="AR80" s="157"/>
      <c r="AS80" s="157"/>
      <c r="AT80" s="157"/>
      <c r="AU80" s="158"/>
      <c r="AV80" s="159" t="s">
        <v>281</v>
      </c>
      <c r="AW80" s="160"/>
      <c r="AX80" s="160"/>
      <c r="AY80" s="160"/>
      <c r="AZ80" s="160"/>
      <c r="BA80" s="161"/>
      <c r="BB80" s="156" t="s">
        <v>24</v>
      </c>
      <c r="BC80" s="157"/>
      <c r="BD80" s="157"/>
      <c r="BE80" s="157"/>
      <c r="BF80" s="157"/>
      <c r="BG80" s="157"/>
      <c r="BH80" s="157"/>
      <c r="BI80" s="157"/>
      <c r="BJ80" s="158"/>
      <c r="BK80" s="156" t="s">
        <v>24</v>
      </c>
      <c r="BL80" s="157"/>
      <c r="BM80" s="157"/>
      <c r="BN80" s="157"/>
      <c r="BO80" s="157"/>
      <c r="BP80" s="157"/>
      <c r="BQ80" s="157"/>
      <c r="BR80" s="157"/>
      <c r="BS80" s="158"/>
      <c r="BT80" s="156"/>
      <c r="BU80" s="157"/>
      <c r="BV80" s="157"/>
      <c r="BW80" s="157"/>
      <c r="BX80" s="157"/>
      <c r="BY80" s="157"/>
      <c r="BZ80" s="158"/>
      <c r="CA80" s="156"/>
      <c r="CB80" s="157"/>
      <c r="CC80" s="157"/>
      <c r="CD80" s="157"/>
      <c r="CE80" s="157"/>
      <c r="CF80" s="157"/>
      <c r="CG80" s="158"/>
      <c r="CH80" s="156" t="s">
        <v>24</v>
      </c>
      <c r="CI80" s="157"/>
      <c r="CJ80" s="157"/>
      <c r="CK80" s="157"/>
      <c r="CL80" s="157"/>
      <c r="CM80" s="157"/>
      <c r="CN80" s="158"/>
      <c r="CO80" s="156" t="s">
        <v>24</v>
      </c>
      <c r="CP80" s="157"/>
      <c r="CQ80" s="157"/>
      <c r="CR80" s="157"/>
      <c r="CS80" s="157"/>
      <c r="CT80" s="157"/>
      <c r="CU80" s="158"/>
      <c r="CV80" s="156"/>
      <c r="CW80" s="157"/>
      <c r="CX80" s="157"/>
      <c r="CY80" s="157"/>
      <c r="CZ80" s="157"/>
      <c r="DA80" s="157"/>
      <c r="DB80" s="157"/>
      <c r="DC80" s="157"/>
      <c r="DD80" s="158"/>
      <c r="DE80" s="156"/>
      <c r="DF80" s="157"/>
      <c r="DG80" s="157"/>
      <c r="DH80" s="157"/>
      <c r="DI80" s="157"/>
      <c r="DJ80" s="157"/>
      <c r="DK80" s="157"/>
      <c r="DL80" s="157"/>
      <c r="DM80" s="158"/>
      <c r="DN80" s="156"/>
      <c r="DO80" s="157"/>
      <c r="DP80" s="157"/>
      <c r="DQ80" s="157"/>
      <c r="DR80" s="157"/>
      <c r="DS80" s="157"/>
      <c r="DT80" s="158"/>
      <c r="DU80" s="156"/>
      <c r="DV80" s="157"/>
      <c r="DW80" s="157"/>
      <c r="DX80" s="157"/>
      <c r="DY80" s="157"/>
      <c r="DZ80" s="157"/>
      <c r="EA80" s="158"/>
      <c r="EB80" s="156"/>
      <c r="EC80" s="157"/>
      <c r="ED80" s="157"/>
      <c r="EE80" s="157"/>
      <c r="EF80" s="157"/>
      <c r="EG80" s="157"/>
      <c r="EH80" s="158"/>
      <c r="EI80" s="156"/>
      <c r="EJ80" s="157"/>
      <c r="EK80" s="157"/>
      <c r="EL80" s="157"/>
      <c r="EM80" s="157"/>
      <c r="EN80" s="157"/>
      <c r="EO80" s="158"/>
      <c r="EP80" s="156"/>
      <c r="EQ80" s="157"/>
      <c r="ER80" s="157"/>
      <c r="ES80" s="157"/>
      <c r="ET80" s="157"/>
      <c r="EU80" s="157"/>
      <c r="EV80" s="157"/>
      <c r="EW80" s="157"/>
      <c r="EX80" s="157"/>
      <c r="EY80" s="158"/>
    </row>
    <row r="81" spans="1:155" s="26" customFormat="1" ht="32.25" customHeight="1" x14ac:dyDescent="0.15">
      <c r="A81" s="153" t="s">
        <v>282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154"/>
      <c r="AL81" s="154"/>
      <c r="AM81" s="155"/>
      <c r="AN81" s="156" t="s">
        <v>27</v>
      </c>
      <c r="AO81" s="157"/>
      <c r="AP81" s="157"/>
      <c r="AQ81" s="157"/>
      <c r="AR81" s="157"/>
      <c r="AS81" s="157"/>
      <c r="AT81" s="157"/>
      <c r="AU81" s="158"/>
      <c r="AV81" s="159" t="s">
        <v>283</v>
      </c>
      <c r="AW81" s="160"/>
      <c r="AX81" s="160"/>
      <c r="AY81" s="160"/>
      <c r="AZ81" s="160"/>
      <c r="BA81" s="161"/>
      <c r="BB81" s="156" t="s">
        <v>24</v>
      </c>
      <c r="BC81" s="157"/>
      <c r="BD81" s="157"/>
      <c r="BE81" s="157"/>
      <c r="BF81" s="157"/>
      <c r="BG81" s="157"/>
      <c r="BH81" s="157"/>
      <c r="BI81" s="157"/>
      <c r="BJ81" s="158"/>
      <c r="BK81" s="156" t="s">
        <v>24</v>
      </c>
      <c r="BL81" s="157"/>
      <c r="BM81" s="157"/>
      <c r="BN81" s="157"/>
      <c r="BO81" s="157"/>
      <c r="BP81" s="157"/>
      <c r="BQ81" s="157"/>
      <c r="BR81" s="157"/>
      <c r="BS81" s="158"/>
      <c r="BT81" s="156"/>
      <c r="BU81" s="157"/>
      <c r="BV81" s="157"/>
      <c r="BW81" s="157"/>
      <c r="BX81" s="157"/>
      <c r="BY81" s="157"/>
      <c r="BZ81" s="158"/>
      <c r="CA81" s="156"/>
      <c r="CB81" s="157"/>
      <c r="CC81" s="157"/>
      <c r="CD81" s="157"/>
      <c r="CE81" s="157"/>
      <c r="CF81" s="157"/>
      <c r="CG81" s="158"/>
      <c r="CH81" s="156" t="s">
        <v>24</v>
      </c>
      <c r="CI81" s="157"/>
      <c r="CJ81" s="157"/>
      <c r="CK81" s="157"/>
      <c r="CL81" s="157"/>
      <c r="CM81" s="157"/>
      <c r="CN81" s="158"/>
      <c r="CO81" s="156" t="s">
        <v>24</v>
      </c>
      <c r="CP81" s="157"/>
      <c r="CQ81" s="157"/>
      <c r="CR81" s="157"/>
      <c r="CS81" s="157"/>
      <c r="CT81" s="157"/>
      <c r="CU81" s="158"/>
      <c r="CV81" s="156"/>
      <c r="CW81" s="157"/>
      <c r="CX81" s="157"/>
      <c r="CY81" s="157"/>
      <c r="CZ81" s="157"/>
      <c r="DA81" s="157"/>
      <c r="DB81" s="157"/>
      <c r="DC81" s="157"/>
      <c r="DD81" s="158"/>
      <c r="DE81" s="156"/>
      <c r="DF81" s="157"/>
      <c r="DG81" s="157"/>
      <c r="DH81" s="157"/>
      <c r="DI81" s="157"/>
      <c r="DJ81" s="157"/>
      <c r="DK81" s="157"/>
      <c r="DL81" s="157"/>
      <c r="DM81" s="158"/>
      <c r="DN81" s="156"/>
      <c r="DO81" s="157"/>
      <c r="DP81" s="157"/>
      <c r="DQ81" s="157"/>
      <c r="DR81" s="157"/>
      <c r="DS81" s="157"/>
      <c r="DT81" s="158"/>
      <c r="DU81" s="156"/>
      <c r="DV81" s="157"/>
      <c r="DW81" s="157"/>
      <c r="DX81" s="157"/>
      <c r="DY81" s="157"/>
      <c r="DZ81" s="157"/>
      <c r="EA81" s="158"/>
      <c r="EB81" s="156"/>
      <c r="EC81" s="157"/>
      <c r="ED81" s="157"/>
      <c r="EE81" s="157"/>
      <c r="EF81" s="157"/>
      <c r="EG81" s="157"/>
      <c r="EH81" s="158"/>
      <c r="EI81" s="156"/>
      <c r="EJ81" s="157"/>
      <c r="EK81" s="157"/>
      <c r="EL81" s="157"/>
      <c r="EM81" s="157"/>
      <c r="EN81" s="157"/>
      <c r="EO81" s="158"/>
      <c r="EP81" s="156"/>
      <c r="EQ81" s="157"/>
      <c r="ER81" s="157"/>
      <c r="ES81" s="157"/>
      <c r="ET81" s="157"/>
      <c r="EU81" s="157"/>
      <c r="EV81" s="157"/>
      <c r="EW81" s="157"/>
      <c r="EX81" s="157"/>
      <c r="EY81" s="158"/>
    </row>
    <row r="82" spans="1:155" s="26" customFormat="1" ht="8.1" customHeight="1" x14ac:dyDescent="0.15">
      <c r="A82" s="153" t="s">
        <v>284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  <c r="AD82" s="154"/>
      <c r="AE82" s="154"/>
      <c r="AF82" s="154"/>
      <c r="AG82" s="154"/>
      <c r="AH82" s="154"/>
      <c r="AI82" s="154"/>
      <c r="AJ82" s="154"/>
      <c r="AK82" s="154"/>
      <c r="AL82" s="154"/>
      <c r="AM82" s="155"/>
      <c r="AN82" s="156" t="s">
        <v>27</v>
      </c>
      <c r="AO82" s="157"/>
      <c r="AP82" s="157"/>
      <c r="AQ82" s="157"/>
      <c r="AR82" s="157"/>
      <c r="AS82" s="157"/>
      <c r="AT82" s="157"/>
      <c r="AU82" s="158"/>
      <c r="AV82" s="159" t="s">
        <v>285</v>
      </c>
      <c r="AW82" s="160"/>
      <c r="AX82" s="160"/>
      <c r="AY82" s="160"/>
      <c r="AZ82" s="160"/>
      <c r="BA82" s="161"/>
      <c r="BB82" s="196">
        <v>103728.5</v>
      </c>
      <c r="BC82" s="197"/>
      <c r="BD82" s="197"/>
      <c r="BE82" s="197"/>
      <c r="BF82" s="197"/>
      <c r="BG82" s="197"/>
      <c r="BH82" s="197"/>
      <c r="BI82" s="197"/>
      <c r="BJ82" s="198"/>
      <c r="BK82" s="196"/>
      <c r="BL82" s="197"/>
      <c r="BM82" s="197"/>
      <c r="BN82" s="197"/>
      <c r="BO82" s="197"/>
      <c r="BP82" s="197"/>
      <c r="BQ82" s="197"/>
      <c r="BR82" s="197"/>
      <c r="BS82" s="198"/>
      <c r="BT82" s="196" t="s">
        <v>24</v>
      </c>
      <c r="BU82" s="197"/>
      <c r="BV82" s="197"/>
      <c r="BW82" s="197"/>
      <c r="BX82" s="197"/>
      <c r="BY82" s="197"/>
      <c r="BZ82" s="198"/>
      <c r="CA82" s="196" t="s">
        <v>24</v>
      </c>
      <c r="CB82" s="197"/>
      <c r="CC82" s="197"/>
      <c r="CD82" s="197"/>
      <c r="CE82" s="197"/>
      <c r="CF82" s="197"/>
      <c r="CG82" s="198"/>
      <c r="CH82" s="196">
        <v>42007</v>
      </c>
      <c r="CI82" s="197"/>
      <c r="CJ82" s="197"/>
      <c r="CK82" s="197"/>
      <c r="CL82" s="197"/>
      <c r="CM82" s="197"/>
      <c r="CN82" s="198"/>
      <c r="CO82" s="196">
        <f>BB82-CH82</f>
        <v>61721.5</v>
      </c>
      <c r="CP82" s="197"/>
      <c r="CQ82" s="197"/>
      <c r="CR82" s="197"/>
      <c r="CS82" s="197"/>
      <c r="CT82" s="197"/>
      <c r="CU82" s="198"/>
      <c r="CV82" s="196">
        <v>97037</v>
      </c>
      <c r="CW82" s="197"/>
      <c r="CX82" s="197"/>
      <c r="CY82" s="197"/>
      <c r="CZ82" s="197"/>
      <c r="DA82" s="197"/>
      <c r="DB82" s="197"/>
      <c r="DC82" s="197"/>
      <c r="DD82" s="198"/>
      <c r="DE82" s="156"/>
      <c r="DF82" s="157"/>
      <c r="DG82" s="157"/>
      <c r="DH82" s="157"/>
      <c r="DI82" s="157"/>
      <c r="DJ82" s="157"/>
      <c r="DK82" s="157"/>
      <c r="DL82" s="157"/>
      <c r="DM82" s="158"/>
      <c r="DN82" s="196">
        <v>36997</v>
      </c>
      <c r="DO82" s="197"/>
      <c r="DP82" s="197"/>
      <c r="DQ82" s="197"/>
      <c r="DR82" s="197"/>
      <c r="DS82" s="197"/>
      <c r="DT82" s="198"/>
      <c r="DU82" s="156"/>
      <c r="DV82" s="157"/>
      <c r="DW82" s="157"/>
      <c r="DX82" s="157"/>
      <c r="DY82" s="157"/>
      <c r="DZ82" s="157"/>
      <c r="EA82" s="158"/>
      <c r="EB82" s="199">
        <f>DN82</f>
        <v>36997</v>
      </c>
      <c r="EC82" s="200"/>
      <c r="ED82" s="200"/>
      <c r="EE82" s="200"/>
      <c r="EF82" s="200"/>
      <c r="EG82" s="200"/>
      <c r="EH82" s="201"/>
      <c r="EI82" s="184">
        <f>CV82-DN82</f>
        <v>60040</v>
      </c>
      <c r="EJ82" s="185"/>
      <c r="EK82" s="185"/>
      <c r="EL82" s="185"/>
      <c r="EM82" s="185"/>
      <c r="EN82" s="185"/>
      <c r="EO82" s="186"/>
      <c r="EP82" s="156"/>
      <c r="EQ82" s="157"/>
      <c r="ER82" s="157"/>
      <c r="ES82" s="157"/>
      <c r="ET82" s="157"/>
      <c r="EU82" s="157"/>
      <c r="EV82" s="157"/>
      <c r="EW82" s="157"/>
      <c r="EX82" s="157"/>
      <c r="EY82" s="158"/>
    </row>
    <row r="83" spans="1:155" s="26" customFormat="1" ht="8.1" customHeight="1" x14ac:dyDescent="0.15">
      <c r="A83" s="153" t="s">
        <v>286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/>
      <c r="AM83" s="155"/>
      <c r="AN83" s="156" t="s">
        <v>27</v>
      </c>
      <c r="AO83" s="157"/>
      <c r="AP83" s="157"/>
      <c r="AQ83" s="157"/>
      <c r="AR83" s="157"/>
      <c r="AS83" s="157"/>
      <c r="AT83" s="157"/>
      <c r="AU83" s="158"/>
      <c r="AV83" s="159" t="s">
        <v>287</v>
      </c>
      <c r="AW83" s="160"/>
      <c r="AX83" s="160"/>
      <c r="AY83" s="160"/>
      <c r="AZ83" s="160"/>
      <c r="BA83" s="161"/>
      <c r="BB83" s="156">
        <v>1747676</v>
      </c>
      <c r="BC83" s="157"/>
      <c r="BD83" s="157"/>
      <c r="BE83" s="157"/>
      <c r="BF83" s="157"/>
      <c r="BG83" s="157"/>
      <c r="BH83" s="157"/>
      <c r="BI83" s="157"/>
      <c r="BJ83" s="158"/>
      <c r="BK83" s="156"/>
      <c r="BL83" s="157"/>
      <c r="BM83" s="157"/>
      <c r="BN83" s="157"/>
      <c r="BO83" s="157"/>
      <c r="BP83" s="157"/>
      <c r="BQ83" s="157"/>
      <c r="BR83" s="157"/>
      <c r="BS83" s="158"/>
      <c r="BT83" s="156" t="s">
        <v>24</v>
      </c>
      <c r="BU83" s="157"/>
      <c r="BV83" s="157"/>
      <c r="BW83" s="157"/>
      <c r="BX83" s="157"/>
      <c r="BY83" s="157"/>
      <c r="BZ83" s="158"/>
      <c r="CA83" s="156" t="s">
        <v>24</v>
      </c>
      <c r="CB83" s="157"/>
      <c r="CC83" s="157"/>
      <c r="CD83" s="157"/>
      <c r="CE83" s="157"/>
      <c r="CF83" s="157"/>
      <c r="CG83" s="158"/>
      <c r="CH83" s="199">
        <v>29467</v>
      </c>
      <c r="CI83" s="200"/>
      <c r="CJ83" s="200"/>
      <c r="CK83" s="200"/>
      <c r="CL83" s="200"/>
      <c r="CM83" s="200"/>
      <c r="CN83" s="201"/>
      <c r="CO83" s="156"/>
      <c r="CP83" s="157"/>
      <c r="CQ83" s="157"/>
      <c r="CR83" s="157"/>
      <c r="CS83" s="157"/>
      <c r="CT83" s="157"/>
      <c r="CU83" s="158"/>
      <c r="CV83" s="156">
        <v>1747676</v>
      </c>
      <c r="CW83" s="157"/>
      <c r="CX83" s="157"/>
      <c r="CY83" s="157"/>
      <c r="CZ83" s="157"/>
      <c r="DA83" s="157"/>
      <c r="DB83" s="157"/>
      <c r="DC83" s="157"/>
      <c r="DD83" s="158"/>
      <c r="DE83" s="156"/>
      <c r="DF83" s="157"/>
      <c r="DG83" s="157"/>
      <c r="DH83" s="157"/>
      <c r="DI83" s="157"/>
      <c r="DJ83" s="157"/>
      <c r="DK83" s="157"/>
      <c r="DL83" s="157"/>
      <c r="DM83" s="158"/>
      <c r="DN83" s="199">
        <f>CH83</f>
        <v>29467</v>
      </c>
      <c r="DO83" s="200"/>
      <c r="DP83" s="200"/>
      <c r="DQ83" s="200"/>
      <c r="DR83" s="200"/>
      <c r="DS83" s="200"/>
      <c r="DT83" s="201"/>
      <c r="DU83" s="156"/>
      <c r="DV83" s="157"/>
      <c r="DW83" s="157"/>
      <c r="DX83" s="157"/>
      <c r="DY83" s="157"/>
      <c r="DZ83" s="157"/>
      <c r="EA83" s="158"/>
      <c r="EB83" s="199">
        <f>DN83</f>
        <v>29467</v>
      </c>
      <c r="EC83" s="200"/>
      <c r="ED83" s="200"/>
      <c r="EE83" s="200"/>
      <c r="EF83" s="200"/>
      <c r="EG83" s="200"/>
      <c r="EH83" s="201"/>
      <c r="EI83" s="184">
        <f>CV83-DN83</f>
        <v>1718209</v>
      </c>
      <c r="EJ83" s="185"/>
      <c r="EK83" s="185"/>
      <c r="EL83" s="185"/>
      <c r="EM83" s="185"/>
      <c r="EN83" s="185"/>
      <c r="EO83" s="186"/>
      <c r="EP83" s="156"/>
      <c r="EQ83" s="157"/>
      <c r="ER83" s="157"/>
      <c r="ES83" s="157"/>
      <c r="ET83" s="157"/>
      <c r="EU83" s="157"/>
      <c r="EV83" s="157"/>
      <c r="EW83" s="157"/>
      <c r="EX83" s="157"/>
      <c r="EY83" s="158"/>
    </row>
    <row r="84" spans="1:155" s="26" customFormat="1" ht="8.1" customHeight="1" x14ac:dyDescent="0.15">
      <c r="A84" s="153" t="s">
        <v>288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154"/>
      <c r="AG84" s="154"/>
      <c r="AH84" s="154"/>
      <c r="AI84" s="154"/>
      <c r="AJ84" s="154"/>
      <c r="AK84" s="154"/>
      <c r="AL84" s="154"/>
      <c r="AM84" s="155"/>
      <c r="AN84" s="156" t="s">
        <v>27</v>
      </c>
      <c r="AO84" s="157"/>
      <c r="AP84" s="157"/>
      <c r="AQ84" s="157"/>
      <c r="AR84" s="157"/>
      <c r="AS84" s="157"/>
      <c r="AT84" s="157"/>
      <c r="AU84" s="158"/>
      <c r="AV84" s="159" t="s">
        <v>289</v>
      </c>
      <c r="AW84" s="160"/>
      <c r="AX84" s="160"/>
      <c r="AY84" s="160"/>
      <c r="AZ84" s="160"/>
      <c r="BA84" s="161"/>
      <c r="BB84" s="156"/>
      <c r="BC84" s="157"/>
      <c r="BD84" s="157"/>
      <c r="BE84" s="157"/>
      <c r="BF84" s="157"/>
      <c r="BG84" s="157"/>
      <c r="BH84" s="157"/>
      <c r="BI84" s="157"/>
      <c r="BJ84" s="158"/>
      <c r="BK84" s="156"/>
      <c r="BL84" s="157"/>
      <c r="BM84" s="157"/>
      <c r="BN84" s="157"/>
      <c r="BO84" s="157"/>
      <c r="BP84" s="157"/>
      <c r="BQ84" s="157"/>
      <c r="BR84" s="157"/>
      <c r="BS84" s="158"/>
      <c r="BT84" s="156" t="s">
        <v>24</v>
      </c>
      <c r="BU84" s="157"/>
      <c r="BV84" s="157"/>
      <c r="BW84" s="157"/>
      <c r="BX84" s="157"/>
      <c r="BY84" s="157"/>
      <c r="BZ84" s="158"/>
      <c r="CA84" s="156" t="s">
        <v>24</v>
      </c>
      <c r="CB84" s="157"/>
      <c r="CC84" s="157"/>
      <c r="CD84" s="157"/>
      <c r="CE84" s="157"/>
      <c r="CF84" s="157"/>
      <c r="CG84" s="158"/>
      <c r="CH84" s="156"/>
      <c r="CI84" s="157"/>
      <c r="CJ84" s="157"/>
      <c r="CK84" s="157"/>
      <c r="CL84" s="157"/>
      <c r="CM84" s="157"/>
      <c r="CN84" s="158"/>
      <c r="CO84" s="156"/>
      <c r="CP84" s="157"/>
      <c r="CQ84" s="157"/>
      <c r="CR84" s="157"/>
      <c r="CS84" s="157"/>
      <c r="CT84" s="157"/>
      <c r="CU84" s="158"/>
      <c r="CV84" s="156"/>
      <c r="CW84" s="157"/>
      <c r="CX84" s="157"/>
      <c r="CY84" s="157"/>
      <c r="CZ84" s="157"/>
      <c r="DA84" s="157"/>
      <c r="DB84" s="157"/>
      <c r="DC84" s="157"/>
      <c r="DD84" s="158"/>
      <c r="DE84" s="156"/>
      <c r="DF84" s="157"/>
      <c r="DG84" s="157"/>
      <c r="DH84" s="157"/>
      <c r="DI84" s="157"/>
      <c r="DJ84" s="157"/>
      <c r="DK84" s="157"/>
      <c r="DL84" s="157"/>
      <c r="DM84" s="158"/>
      <c r="DN84" s="156"/>
      <c r="DO84" s="157"/>
      <c r="DP84" s="157"/>
      <c r="DQ84" s="157"/>
      <c r="DR84" s="157"/>
      <c r="DS84" s="157"/>
      <c r="DT84" s="158"/>
      <c r="DU84" s="156"/>
      <c r="DV84" s="157"/>
      <c r="DW84" s="157"/>
      <c r="DX84" s="157"/>
      <c r="DY84" s="157"/>
      <c r="DZ84" s="157"/>
      <c r="EA84" s="158"/>
      <c r="EB84" s="156"/>
      <c r="EC84" s="157"/>
      <c r="ED84" s="157"/>
      <c r="EE84" s="157"/>
      <c r="EF84" s="157"/>
      <c r="EG84" s="157"/>
      <c r="EH84" s="158"/>
      <c r="EI84" s="156"/>
      <c r="EJ84" s="157"/>
      <c r="EK84" s="157"/>
      <c r="EL84" s="157"/>
      <c r="EM84" s="157"/>
      <c r="EN84" s="157"/>
      <c r="EO84" s="158"/>
      <c r="EP84" s="156"/>
      <c r="EQ84" s="157"/>
      <c r="ER84" s="157"/>
      <c r="ES84" s="157"/>
      <c r="ET84" s="157"/>
      <c r="EU84" s="157"/>
      <c r="EV84" s="157"/>
      <c r="EW84" s="157"/>
      <c r="EX84" s="157"/>
      <c r="EY84" s="158"/>
    </row>
    <row r="85" spans="1:155" ht="3" customHeight="1" x14ac:dyDescent="0.2"/>
    <row r="86" spans="1:155" s="17" customFormat="1" ht="8.4499999999999993" customHeight="1" x14ac:dyDescent="0.2">
      <c r="A86" s="27" t="s">
        <v>371</v>
      </c>
    </row>
    <row r="87" spans="1:155" s="21" customFormat="1" ht="8.1" customHeight="1" x14ac:dyDescent="0.15">
      <c r="A87" s="21" t="s">
        <v>372</v>
      </c>
    </row>
    <row r="88" spans="1:155" s="21" customFormat="1" ht="8.1" customHeight="1" x14ac:dyDescent="0.15">
      <c r="A88" s="21" t="s">
        <v>373</v>
      </c>
    </row>
    <row r="89" spans="1:155" s="21" customFormat="1" ht="8.25" x14ac:dyDescent="0.15"/>
    <row r="90" spans="1:155" s="20" customFormat="1" ht="9" customHeight="1" x14ac:dyDescent="0.2">
      <c r="A90" s="20" t="s">
        <v>290</v>
      </c>
      <c r="DN90" s="202"/>
      <c r="DO90" s="202"/>
      <c r="DP90" s="202"/>
      <c r="DQ90" s="202"/>
      <c r="DR90" s="202"/>
      <c r="DS90" s="202"/>
      <c r="DT90" s="202"/>
      <c r="DU90" s="202"/>
      <c r="DV90" s="202"/>
      <c r="DW90" s="202"/>
      <c r="DX90" s="202"/>
      <c r="DY90" s="202"/>
      <c r="DZ90" s="202"/>
      <c r="EA90" s="202"/>
      <c r="EB90" s="202"/>
      <c r="EC90" s="202"/>
      <c r="ED90" s="202"/>
      <c r="EE90" s="202"/>
      <c r="EF90" s="202"/>
      <c r="EG90" s="202"/>
      <c r="EH90" s="202"/>
      <c r="EJ90" s="202" t="s">
        <v>291</v>
      </c>
      <c r="EK90" s="202"/>
      <c r="EL90" s="202"/>
      <c r="EM90" s="202"/>
      <c r="EN90" s="202"/>
      <c r="EO90" s="202"/>
      <c r="EP90" s="202"/>
      <c r="EQ90" s="202"/>
      <c r="ER90" s="202"/>
      <c r="ES90" s="202"/>
      <c r="ET90" s="202"/>
      <c r="EU90" s="202"/>
      <c r="EV90" s="202"/>
      <c r="EW90" s="202"/>
      <c r="EX90" s="202"/>
      <c r="EY90" s="202"/>
    </row>
    <row r="91" spans="1:155" s="21" customFormat="1" ht="8.1" customHeight="1" x14ac:dyDescent="0.15">
      <c r="DN91" s="203" t="s">
        <v>292</v>
      </c>
      <c r="DO91" s="203"/>
      <c r="DP91" s="203"/>
      <c r="DQ91" s="203"/>
      <c r="DR91" s="203"/>
      <c r="DS91" s="203"/>
      <c r="DT91" s="203"/>
      <c r="DU91" s="203"/>
      <c r="DV91" s="203"/>
      <c r="DW91" s="203"/>
      <c r="DX91" s="203"/>
      <c r="DY91" s="203"/>
      <c r="DZ91" s="203"/>
      <c r="EA91" s="203"/>
      <c r="EB91" s="203"/>
      <c r="EC91" s="203"/>
      <c r="ED91" s="203"/>
      <c r="EE91" s="203"/>
      <c r="EF91" s="203"/>
      <c r="EG91" s="203"/>
      <c r="EH91" s="203"/>
      <c r="EJ91" s="203" t="s">
        <v>293</v>
      </c>
      <c r="EK91" s="203"/>
      <c r="EL91" s="203"/>
      <c r="EM91" s="203"/>
      <c r="EN91" s="203"/>
      <c r="EO91" s="203"/>
      <c r="EP91" s="203"/>
      <c r="EQ91" s="203"/>
      <c r="ER91" s="203"/>
      <c r="ES91" s="203"/>
      <c r="ET91" s="203"/>
      <c r="EU91" s="203"/>
      <c r="EV91" s="203"/>
      <c r="EW91" s="203"/>
      <c r="EX91" s="203"/>
      <c r="EY91" s="203"/>
    </row>
    <row r="92" spans="1:155" s="20" customFormat="1" ht="9" hidden="1" customHeight="1" x14ac:dyDescent="0.2">
      <c r="DN92" s="202"/>
      <c r="DO92" s="202"/>
      <c r="DP92" s="202"/>
      <c r="DQ92" s="202"/>
      <c r="DR92" s="202"/>
      <c r="DS92" s="202"/>
      <c r="DT92" s="202"/>
      <c r="DU92" s="202"/>
      <c r="DV92" s="202"/>
      <c r="DW92" s="202"/>
      <c r="DX92" s="202"/>
      <c r="DY92" s="202"/>
      <c r="DZ92" s="202"/>
      <c r="EA92" s="202"/>
      <c r="EB92" s="202"/>
      <c r="EC92" s="202"/>
      <c r="ED92" s="202"/>
      <c r="EE92" s="202"/>
      <c r="EF92" s="202"/>
      <c r="EG92" s="202"/>
      <c r="EH92" s="202"/>
      <c r="EJ92" s="202"/>
      <c r="EK92" s="202"/>
      <c r="EL92" s="202"/>
      <c r="EM92" s="202"/>
      <c r="EN92" s="202"/>
      <c r="EO92" s="202"/>
      <c r="EP92" s="202"/>
      <c r="EQ92" s="202"/>
      <c r="ER92" s="202"/>
      <c r="ES92" s="202"/>
      <c r="ET92" s="202"/>
      <c r="EU92" s="202"/>
      <c r="EV92" s="202"/>
      <c r="EW92" s="202"/>
      <c r="EX92" s="202"/>
      <c r="EY92" s="202"/>
    </row>
    <row r="93" spans="1:155" s="21" customFormat="1" ht="8.25" hidden="1" customHeight="1" x14ac:dyDescent="0.15">
      <c r="DN93" s="203"/>
      <c r="DO93" s="203"/>
      <c r="DP93" s="203"/>
      <c r="DQ93" s="203"/>
      <c r="DR93" s="203"/>
      <c r="DS93" s="203"/>
      <c r="DT93" s="203"/>
      <c r="DU93" s="203"/>
      <c r="DV93" s="203"/>
      <c r="DW93" s="203"/>
      <c r="DX93" s="203"/>
      <c r="DY93" s="203"/>
      <c r="DZ93" s="203"/>
      <c r="EA93" s="203"/>
      <c r="EB93" s="203"/>
      <c r="EC93" s="203"/>
      <c r="ED93" s="203"/>
      <c r="EE93" s="203"/>
      <c r="EF93" s="203"/>
      <c r="EG93" s="203"/>
      <c r="EH93" s="203"/>
      <c r="EJ93" s="203"/>
      <c r="EK93" s="203"/>
      <c r="EL93" s="203"/>
      <c r="EM93" s="203"/>
      <c r="EN93" s="203"/>
      <c r="EO93" s="203"/>
      <c r="EP93" s="203"/>
      <c r="EQ93" s="203"/>
      <c r="ER93" s="203"/>
      <c r="ES93" s="203"/>
      <c r="ET93" s="203"/>
      <c r="EU93" s="203"/>
      <c r="EV93" s="203"/>
      <c r="EW93" s="203"/>
      <c r="EX93" s="203"/>
      <c r="EY93" s="203"/>
    </row>
    <row r="94" spans="1:155" ht="3" customHeight="1" x14ac:dyDescent="0.2"/>
  </sheetData>
  <mergeCells count="933">
    <mergeCell ref="DN92:EH92"/>
    <mergeCell ref="EJ92:EY92"/>
    <mergeCell ref="DN93:EH93"/>
    <mergeCell ref="EJ93:EY93"/>
    <mergeCell ref="EI84:EO84"/>
    <mergeCell ref="EP84:EY84"/>
    <mergeCell ref="DN90:EH90"/>
    <mergeCell ref="EJ90:EY90"/>
    <mergeCell ref="DN91:EH91"/>
    <mergeCell ref="EJ91:EY91"/>
    <mergeCell ref="CO84:CU84"/>
    <mergeCell ref="CV84:DD84"/>
    <mergeCell ref="DE84:DM84"/>
    <mergeCell ref="DN84:DT84"/>
    <mergeCell ref="DU84:EA84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H84:CN84"/>
    <mergeCell ref="CO83:CU83"/>
    <mergeCell ref="CV83:DD83"/>
    <mergeCell ref="DE83:DM83"/>
    <mergeCell ref="DN83:DT83"/>
    <mergeCell ref="DU83:EA83"/>
    <mergeCell ref="EB83:EH83"/>
    <mergeCell ref="A83:AM83"/>
    <mergeCell ref="AN83:AU83"/>
    <mergeCell ref="AV83:BA83"/>
    <mergeCell ref="BB83:BJ83"/>
    <mergeCell ref="BK83:BS83"/>
    <mergeCell ref="BT83:BZ83"/>
    <mergeCell ref="CA83:CG83"/>
    <mergeCell ref="CH83:CN83"/>
    <mergeCell ref="CO82:CU82"/>
    <mergeCell ref="EI81:EO81"/>
    <mergeCell ref="EP81:EY81"/>
    <mergeCell ref="CV81:DD81"/>
    <mergeCell ref="DE81:DM81"/>
    <mergeCell ref="DN81:DT81"/>
    <mergeCell ref="DU81:EA81"/>
    <mergeCell ref="EB81:EH81"/>
    <mergeCell ref="EI82:EO82"/>
    <mergeCell ref="EP82:EY82"/>
    <mergeCell ref="CV82:DD82"/>
    <mergeCell ref="DE82:DM82"/>
    <mergeCell ref="DN82:DT82"/>
    <mergeCell ref="DU82:EA82"/>
    <mergeCell ref="EB82:EH82"/>
    <mergeCell ref="A82:AM82"/>
    <mergeCell ref="AN82:AU82"/>
    <mergeCell ref="AV82:BA82"/>
    <mergeCell ref="BB82:BJ82"/>
    <mergeCell ref="BK82:BS82"/>
    <mergeCell ref="BT82:BZ82"/>
    <mergeCell ref="CA82:CG82"/>
    <mergeCell ref="CH82:CN82"/>
    <mergeCell ref="CO81:CU81"/>
    <mergeCell ref="A81:AM81"/>
    <mergeCell ref="AN81:AU81"/>
    <mergeCell ref="AV81:BA81"/>
    <mergeCell ref="BB81:BJ81"/>
    <mergeCell ref="BK81:BS81"/>
    <mergeCell ref="BT81:BZ81"/>
    <mergeCell ref="CA81:CG81"/>
    <mergeCell ref="CH81:CN81"/>
    <mergeCell ref="CO80:CU80"/>
    <mergeCell ref="EI79:EO79"/>
    <mergeCell ref="EP79:EY79"/>
    <mergeCell ref="A80:AM80"/>
    <mergeCell ref="AN80:AU80"/>
    <mergeCell ref="AV80:BA80"/>
    <mergeCell ref="BB80:BJ80"/>
    <mergeCell ref="BK80:BS80"/>
    <mergeCell ref="BT80:BZ80"/>
    <mergeCell ref="CA80:CG80"/>
    <mergeCell ref="CH80:CN80"/>
    <mergeCell ref="CO79:CU79"/>
    <mergeCell ref="CV79:DD79"/>
    <mergeCell ref="DE79:DM79"/>
    <mergeCell ref="DN79:DT79"/>
    <mergeCell ref="DU79:EA79"/>
    <mergeCell ref="EB79:EH79"/>
    <mergeCell ref="EI80:EO80"/>
    <mergeCell ref="EP80:EY80"/>
    <mergeCell ref="CV80:DD80"/>
    <mergeCell ref="DE80:DM80"/>
    <mergeCell ref="DN80:DT80"/>
    <mergeCell ref="DU80:EA80"/>
    <mergeCell ref="EB80:EH80"/>
    <mergeCell ref="A77:AM77"/>
    <mergeCell ref="A79:AM79"/>
    <mergeCell ref="AN79:AU79"/>
    <mergeCell ref="AV79:BA79"/>
    <mergeCell ref="BB79:BJ79"/>
    <mergeCell ref="BK79:BS79"/>
    <mergeCell ref="BT79:BZ79"/>
    <mergeCell ref="CA79:CG79"/>
    <mergeCell ref="CH79:CN79"/>
    <mergeCell ref="A78:AM78"/>
    <mergeCell ref="AN78:AU78"/>
    <mergeCell ref="AV78:BA78"/>
    <mergeCell ref="BB78:BJ78"/>
    <mergeCell ref="BK78:BS78"/>
    <mergeCell ref="BT78:BZ78"/>
    <mergeCell ref="CA78:CG78"/>
    <mergeCell ref="AN77:AU77"/>
    <mergeCell ref="AV77:BA77"/>
    <mergeCell ref="BB77:BJ77"/>
    <mergeCell ref="BK77:BS77"/>
    <mergeCell ref="BT77:BZ77"/>
    <mergeCell ref="CA77:CG77"/>
    <mergeCell ref="CH77:CN77"/>
    <mergeCell ref="CH78:CN78"/>
    <mergeCell ref="EI78:EO78"/>
    <mergeCell ref="EP78:EY78"/>
    <mergeCell ref="CV78:DD78"/>
    <mergeCell ref="DE78:DM78"/>
    <mergeCell ref="DN78:DT78"/>
    <mergeCell ref="DU78:EA78"/>
    <mergeCell ref="EB78:EH78"/>
    <mergeCell ref="CO78:CU78"/>
    <mergeCell ref="EI77:EO77"/>
    <mergeCell ref="EP77:EY77"/>
    <mergeCell ref="CV77:DD77"/>
    <mergeCell ref="DE77:DM77"/>
    <mergeCell ref="DN77:DT77"/>
    <mergeCell ref="DU77:EA77"/>
    <mergeCell ref="EB77:EH77"/>
    <mergeCell ref="CO77:CU77"/>
    <mergeCell ref="CO67:CU67"/>
    <mergeCell ref="CV67:DD67"/>
    <mergeCell ref="DE67:DM67"/>
    <mergeCell ref="EP75:EY76"/>
    <mergeCell ref="BT76:BZ76"/>
    <mergeCell ref="CA76:CG76"/>
    <mergeCell ref="CH76:CN76"/>
    <mergeCell ref="CO76:CU76"/>
    <mergeCell ref="DN76:DT76"/>
    <mergeCell ref="DU76:EA76"/>
    <mergeCell ref="BT75:CU75"/>
    <mergeCell ref="EB76:EH76"/>
    <mergeCell ref="EI76:EO76"/>
    <mergeCell ref="DE75:DM76"/>
    <mergeCell ref="DN75:EO75"/>
    <mergeCell ref="CV75:DD76"/>
    <mergeCell ref="A74:EY74"/>
    <mergeCell ref="A75:AM76"/>
    <mergeCell ref="AN75:AU76"/>
    <mergeCell ref="AV75:BA76"/>
    <mergeCell ref="BB75:BJ76"/>
    <mergeCell ref="BK75:BS76"/>
    <mergeCell ref="EI66:EO66"/>
    <mergeCell ref="EP66:EY66"/>
    <mergeCell ref="A67:AM67"/>
    <mergeCell ref="AN67:AU67"/>
    <mergeCell ref="AV67:BA67"/>
    <mergeCell ref="BB67:BJ67"/>
    <mergeCell ref="BK67:BS67"/>
    <mergeCell ref="BT66:BZ66"/>
    <mergeCell ref="CA66:CG66"/>
    <mergeCell ref="CH66:CN66"/>
    <mergeCell ref="CO66:CU66"/>
    <mergeCell ref="CV66:DD66"/>
    <mergeCell ref="DE66:DM66"/>
    <mergeCell ref="DN67:DT67"/>
    <mergeCell ref="DU67:EA67"/>
    <mergeCell ref="EB67:EH67"/>
    <mergeCell ref="EI67:EO67"/>
    <mergeCell ref="EP67:EY67"/>
    <mergeCell ref="A66:AM66"/>
    <mergeCell ref="AN66:AU66"/>
    <mergeCell ref="AV66:BA66"/>
    <mergeCell ref="BT67:BZ67"/>
    <mergeCell ref="CA67:CG67"/>
    <mergeCell ref="CH67:CN67"/>
    <mergeCell ref="BB66:BJ66"/>
    <mergeCell ref="BK66:BS66"/>
    <mergeCell ref="BT65:BZ65"/>
    <mergeCell ref="CA65:CG65"/>
    <mergeCell ref="CH65:CN65"/>
    <mergeCell ref="CO65:CU65"/>
    <mergeCell ref="DN64:DT64"/>
    <mergeCell ref="DU64:EA64"/>
    <mergeCell ref="EB64:EH64"/>
    <mergeCell ref="BK64:BS64"/>
    <mergeCell ref="DN66:DT66"/>
    <mergeCell ref="DU66:EA66"/>
    <mergeCell ref="EB66:EH66"/>
    <mergeCell ref="EI64:EO64"/>
    <mergeCell ref="EP64:EY64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CO64:CU64"/>
    <mergeCell ref="CV64:DD64"/>
    <mergeCell ref="DE64:DM64"/>
    <mergeCell ref="DN65:DT65"/>
    <mergeCell ref="DU65:EA65"/>
    <mergeCell ref="EB65:EH65"/>
    <mergeCell ref="EI65:EO65"/>
    <mergeCell ref="EP65:EY65"/>
    <mergeCell ref="CV65:DD65"/>
    <mergeCell ref="DE65:DM65"/>
    <mergeCell ref="A64:AM64"/>
    <mergeCell ref="AN64:AU64"/>
    <mergeCell ref="AV64:BA64"/>
    <mergeCell ref="BB64:BJ64"/>
    <mergeCell ref="DN62:DT62"/>
    <mergeCell ref="DU62:EA62"/>
    <mergeCell ref="EB62:EH62"/>
    <mergeCell ref="EI62:EO62"/>
    <mergeCell ref="EP62:EY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DE63:DM63"/>
    <mergeCell ref="A63:AM63"/>
    <mergeCell ref="AN63:AU63"/>
    <mergeCell ref="AV63:BA63"/>
    <mergeCell ref="BB63:BJ63"/>
    <mergeCell ref="BK63:BS63"/>
    <mergeCell ref="BT62:BZ62"/>
    <mergeCell ref="CA62:CG62"/>
    <mergeCell ref="CH62:CN62"/>
    <mergeCell ref="CO62:CU62"/>
    <mergeCell ref="A62:AM62"/>
    <mergeCell ref="AN62:AU62"/>
    <mergeCell ref="AV62:BA62"/>
    <mergeCell ref="BB62:BJ62"/>
    <mergeCell ref="BK62:BS62"/>
    <mergeCell ref="BT63:BZ63"/>
    <mergeCell ref="CA63:CG63"/>
    <mergeCell ref="CH63:CN63"/>
    <mergeCell ref="CO63:CU63"/>
    <mergeCell ref="DN60:DT60"/>
    <mergeCell ref="DU60:EA60"/>
    <mergeCell ref="EB60:EH60"/>
    <mergeCell ref="EI60:EO60"/>
    <mergeCell ref="EP60:EY60"/>
    <mergeCell ref="CV60:DD60"/>
    <mergeCell ref="DE60:DM60"/>
    <mergeCell ref="DN61:DT61"/>
    <mergeCell ref="DU61:EA61"/>
    <mergeCell ref="EB61:EH61"/>
    <mergeCell ref="EI61:EO61"/>
    <mergeCell ref="EP61:EY61"/>
    <mergeCell ref="CV61:DD61"/>
    <mergeCell ref="DE61:DM61"/>
    <mergeCell ref="A61:AM61"/>
    <mergeCell ref="AN61:AU61"/>
    <mergeCell ref="AV61:BA61"/>
    <mergeCell ref="BB61:BJ61"/>
    <mergeCell ref="BK61:BS61"/>
    <mergeCell ref="BT60:BZ60"/>
    <mergeCell ref="CA60:CG60"/>
    <mergeCell ref="CH60:CN60"/>
    <mergeCell ref="CO60:CU60"/>
    <mergeCell ref="A60:AM60"/>
    <mergeCell ref="AN60:AU60"/>
    <mergeCell ref="AV60:BA60"/>
    <mergeCell ref="BB60:BJ60"/>
    <mergeCell ref="BK60:BS60"/>
    <mergeCell ref="BT61:BZ61"/>
    <mergeCell ref="CA61:CG61"/>
    <mergeCell ref="CH61:CN61"/>
    <mergeCell ref="CO61:CU61"/>
    <mergeCell ref="CH57:CN57"/>
    <mergeCell ref="CO57:CU57"/>
    <mergeCell ref="CV57:DD57"/>
    <mergeCell ref="DE57:DM57"/>
    <mergeCell ref="DN57:DT57"/>
    <mergeCell ref="DN59:DT59"/>
    <mergeCell ref="DU59:EA59"/>
    <mergeCell ref="EB59:EH59"/>
    <mergeCell ref="EI59:EO59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BT59:BZ59"/>
    <mergeCell ref="CA59:CG59"/>
    <mergeCell ref="CH59:CN59"/>
    <mergeCell ref="CO59:CU59"/>
    <mergeCell ref="DU57:EA57"/>
    <mergeCell ref="EB57:EH57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DU55:EA55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5:CN55"/>
    <mergeCell ref="CO55:CU55"/>
    <mergeCell ref="CV55:DD55"/>
    <mergeCell ref="DE55:DM55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A55:AM55"/>
    <mergeCell ref="AN55:AU55"/>
    <mergeCell ref="AV55:BA55"/>
    <mergeCell ref="BB55:BJ55"/>
    <mergeCell ref="BK55:BS55"/>
    <mergeCell ref="BT55:BZ55"/>
    <mergeCell ref="CA54:CG54"/>
    <mergeCell ref="CH54:CN54"/>
    <mergeCell ref="CO54:CU54"/>
    <mergeCell ref="CA56:CG56"/>
    <mergeCell ref="CH56:CN56"/>
    <mergeCell ref="CO56:CU56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3:CG53"/>
    <mergeCell ref="CH53:CN53"/>
    <mergeCell ref="CO53:CU53"/>
    <mergeCell ref="CV53:DD53"/>
    <mergeCell ref="DE53:DM53"/>
    <mergeCell ref="DN53:DT53"/>
    <mergeCell ref="DU54:EA54"/>
    <mergeCell ref="EB54:EH54"/>
    <mergeCell ref="EI54:EO54"/>
    <mergeCell ref="EP54:EY54"/>
    <mergeCell ref="CV54:DD54"/>
    <mergeCell ref="DE54:DM54"/>
    <mergeCell ref="DN54:DT54"/>
    <mergeCell ref="A53:AM53"/>
    <mergeCell ref="AN53:AU53"/>
    <mergeCell ref="AV53:BA53"/>
    <mergeCell ref="BB53:BJ53"/>
    <mergeCell ref="BK53:BS53"/>
    <mergeCell ref="BT53:BZ53"/>
    <mergeCell ref="CA52:CG52"/>
    <mergeCell ref="CH52:CN52"/>
    <mergeCell ref="CO52:CU52"/>
    <mergeCell ref="DU51:EA51"/>
    <mergeCell ref="AV51:BA51"/>
    <mergeCell ref="BB51:BJ51"/>
    <mergeCell ref="BK51:BS51"/>
    <mergeCell ref="BT51:BZ51"/>
    <mergeCell ref="DU53:EA53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CA51:CG51"/>
    <mergeCell ref="CH51:CN51"/>
    <mergeCell ref="CO51:CU51"/>
    <mergeCell ref="CV51:DD51"/>
    <mergeCell ref="DE51:DM51"/>
    <mergeCell ref="DN51:DT51"/>
    <mergeCell ref="DU52:EA52"/>
    <mergeCell ref="EB52:EH52"/>
    <mergeCell ref="EI52:EO52"/>
    <mergeCell ref="EP52:EY52"/>
    <mergeCell ref="CV52:DD52"/>
    <mergeCell ref="DE52:DM52"/>
    <mergeCell ref="DN52:DT52"/>
    <mergeCell ref="A51:AM51"/>
    <mergeCell ref="AN51:AU51"/>
    <mergeCell ref="DU49:EA49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9:CN49"/>
    <mergeCell ref="CO49:CU49"/>
    <mergeCell ref="CV49:DD49"/>
    <mergeCell ref="DE49:DM49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A49:AM49"/>
    <mergeCell ref="AN49:AU49"/>
    <mergeCell ref="AV49:BA49"/>
    <mergeCell ref="BB49:BJ49"/>
    <mergeCell ref="BK49:BS49"/>
    <mergeCell ref="BT49:BZ49"/>
    <mergeCell ref="CA48:CG48"/>
    <mergeCell ref="CH48:CN48"/>
    <mergeCell ref="CO48:CU48"/>
    <mergeCell ref="CA50:CG50"/>
    <mergeCell ref="CH50:CN50"/>
    <mergeCell ref="CO50:CU50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7:CG47"/>
    <mergeCell ref="CH47:CN47"/>
    <mergeCell ref="CO47:CU47"/>
    <mergeCell ref="CV47:DD47"/>
    <mergeCell ref="DE47:DM47"/>
    <mergeCell ref="DN47:DT47"/>
    <mergeCell ref="DU48:EA48"/>
    <mergeCell ref="EB48:EH48"/>
    <mergeCell ref="EI48:EO48"/>
    <mergeCell ref="EP48:EY48"/>
    <mergeCell ref="CV48:DD48"/>
    <mergeCell ref="DE48:DM48"/>
    <mergeCell ref="DN48:DT48"/>
    <mergeCell ref="A47:AM47"/>
    <mergeCell ref="AN47:AU47"/>
    <mergeCell ref="AV47:BA47"/>
    <mergeCell ref="BB47:BJ47"/>
    <mergeCell ref="BK47:BS47"/>
    <mergeCell ref="BT47:BZ47"/>
    <mergeCell ref="CA46:CG46"/>
    <mergeCell ref="CH46:CN46"/>
    <mergeCell ref="CO46:CU46"/>
    <mergeCell ref="DU45:EA45"/>
    <mergeCell ref="AV45:BA45"/>
    <mergeCell ref="BB45:BJ45"/>
    <mergeCell ref="BK45:BS45"/>
    <mergeCell ref="BT45:BZ45"/>
    <mergeCell ref="DU47:EA47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CA45:CG45"/>
    <mergeCell ref="CH45:CN45"/>
    <mergeCell ref="CO45:CU45"/>
    <mergeCell ref="CV45:DD45"/>
    <mergeCell ref="DE45:DM45"/>
    <mergeCell ref="DN45:DT45"/>
    <mergeCell ref="DU46:EA46"/>
    <mergeCell ref="EB46:EH46"/>
    <mergeCell ref="EI46:EO46"/>
    <mergeCell ref="EP46:EY46"/>
    <mergeCell ref="CV46:DD46"/>
    <mergeCell ref="DE46:DM46"/>
    <mergeCell ref="DN46:DT46"/>
    <mergeCell ref="A45:AM45"/>
    <mergeCell ref="AN45:AU45"/>
    <mergeCell ref="DU43:EA43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3:CN43"/>
    <mergeCell ref="CO43:CU43"/>
    <mergeCell ref="CV43:DD43"/>
    <mergeCell ref="DE43:DM43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A43:AM43"/>
    <mergeCell ref="AN43:AU43"/>
    <mergeCell ref="AV43:BA43"/>
    <mergeCell ref="BB43:BJ43"/>
    <mergeCell ref="BK43:BS43"/>
    <mergeCell ref="BT43:BZ43"/>
    <mergeCell ref="CA42:CG42"/>
    <mergeCell ref="CH42:CN42"/>
    <mergeCell ref="CO42:CU42"/>
    <mergeCell ref="CA44:CG44"/>
    <mergeCell ref="CH44:CN44"/>
    <mergeCell ref="CO44:CU44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1:CG41"/>
    <mergeCell ref="CH41:CN41"/>
    <mergeCell ref="CO41:CU41"/>
    <mergeCell ref="CV41:DD41"/>
    <mergeCell ref="DE41:DM41"/>
    <mergeCell ref="DN41:DT41"/>
    <mergeCell ref="DU42:EA42"/>
    <mergeCell ref="EB42:EH42"/>
    <mergeCell ref="EI42:EO42"/>
    <mergeCell ref="EP42:EY42"/>
    <mergeCell ref="CV42:DD42"/>
    <mergeCell ref="DE42:DM42"/>
    <mergeCell ref="DN42:DT42"/>
    <mergeCell ref="A41:AM41"/>
    <mergeCell ref="AN41:AU41"/>
    <mergeCell ref="AV41:BA41"/>
    <mergeCell ref="BB41:BJ41"/>
    <mergeCell ref="BK41:BS41"/>
    <mergeCell ref="BT41:BZ41"/>
    <mergeCell ref="CA40:CG40"/>
    <mergeCell ref="CH40:CN40"/>
    <mergeCell ref="CO40:CU40"/>
    <mergeCell ref="DU39:EA39"/>
    <mergeCell ref="AV39:BA39"/>
    <mergeCell ref="BB39:BJ39"/>
    <mergeCell ref="BK39:BS39"/>
    <mergeCell ref="BT39:BZ39"/>
    <mergeCell ref="DU41:EA41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CA39:CG39"/>
    <mergeCell ref="CH39:CN39"/>
    <mergeCell ref="CO39:CU39"/>
    <mergeCell ref="CV39:DD39"/>
    <mergeCell ref="DE39:DM39"/>
    <mergeCell ref="DN39:DT39"/>
    <mergeCell ref="DU40:EA40"/>
    <mergeCell ref="EB40:EH40"/>
    <mergeCell ref="EI40:EO40"/>
    <mergeCell ref="EP40:EY40"/>
    <mergeCell ref="CV40:DD40"/>
    <mergeCell ref="DE40:DM40"/>
    <mergeCell ref="DN40:DT40"/>
    <mergeCell ref="A39:AM39"/>
    <mergeCell ref="AN39:AU39"/>
    <mergeCell ref="DU37:EA37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7:CN37"/>
    <mergeCell ref="CO37:CU37"/>
    <mergeCell ref="CV37:DD37"/>
    <mergeCell ref="DE37:DM37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A37:AM37"/>
    <mergeCell ref="AN37:AU37"/>
    <mergeCell ref="AV37:BA37"/>
    <mergeCell ref="BB37:BJ37"/>
    <mergeCell ref="BK37:BS37"/>
    <mergeCell ref="BT37:BZ37"/>
    <mergeCell ref="CA36:CG36"/>
    <mergeCell ref="CH36:CN36"/>
    <mergeCell ref="CO36:CU36"/>
    <mergeCell ref="CA38:CG38"/>
    <mergeCell ref="CH38:CN38"/>
    <mergeCell ref="CO38:CU38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5:CG35"/>
    <mergeCell ref="CH35:CN35"/>
    <mergeCell ref="CO35:CU35"/>
    <mergeCell ref="CV35:DD35"/>
    <mergeCell ref="DE35:DM35"/>
    <mergeCell ref="DN35:DT35"/>
    <mergeCell ref="DU36:EA36"/>
    <mergeCell ref="EB36:EH36"/>
    <mergeCell ref="EI36:EO36"/>
    <mergeCell ref="EP36:EY36"/>
    <mergeCell ref="CV36:DD36"/>
    <mergeCell ref="DE36:DM36"/>
    <mergeCell ref="DN36:DT36"/>
    <mergeCell ref="A35:AM35"/>
    <mergeCell ref="AN35:AU35"/>
    <mergeCell ref="AV35:BA35"/>
    <mergeCell ref="BB35:BJ35"/>
    <mergeCell ref="BK35:BS35"/>
    <mergeCell ref="BT35:BZ35"/>
    <mergeCell ref="CA34:CG34"/>
    <mergeCell ref="CH34:CN34"/>
    <mergeCell ref="CO34:CU34"/>
    <mergeCell ref="DU33:EA33"/>
    <mergeCell ref="AV33:BA33"/>
    <mergeCell ref="BB33:BJ33"/>
    <mergeCell ref="BK33:BS33"/>
    <mergeCell ref="BT33:BZ33"/>
    <mergeCell ref="DU35:EA35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CA33:CG33"/>
    <mergeCell ref="CH33:CN33"/>
    <mergeCell ref="CO33:CU33"/>
    <mergeCell ref="CV33:DD33"/>
    <mergeCell ref="DE33:DM33"/>
    <mergeCell ref="DN33:DT33"/>
    <mergeCell ref="DU34:EA34"/>
    <mergeCell ref="EB34:EH34"/>
    <mergeCell ref="EI34:EO34"/>
    <mergeCell ref="EP34:EY34"/>
    <mergeCell ref="CV34:DD34"/>
    <mergeCell ref="DE34:DM34"/>
    <mergeCell ref="DN34:DT34"/>
    <mergeCell ref="A33:AM33"/>
    <mergeCell ref="AN33:AU33"/>
    <mergeCell ref="DU31:EA31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1:CN31"/>
    <mergeCell ref="CO31:CU31"/>
    <mergeCell ref="CV31:DD31"/>
    <mergeCell ref="DE31:DM31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A31:AM31"/>
    <mergeCell ref="AN31:AU31"/>
    <mergeCell ref="AV31:BA31"/>
    <mergeCell ref="BB31:BJ31"/>
    <mergeCell ref="BK31:BS31"/>
    <mergeCell ref="BT31:BZ31"/>
    <mergeCell ref="CA30:CG30"/>
    <mergeCell ref="CH30:CN30"/>
    <mergeCell ref="CO30:CU30"/>
    <mergeCell ref="CA32:CG32"/>
    <mergeCell ref="CH32:CN32"/>
    <mergeCell ref="CO32:CU32"/>
    <mergeCell ref="EB29:EH29"/>
    <mergeCell ref="EI29:EO29"/>
    <mergeCell ref="EP29:EY29"/>
    <mergeCell ref="A30:AM30"/>
    <mergeCell ref="AN30:AU30"/>
    <mergeCell ref="AV30:BA30"/>
    <mergeCell ref="BB30:BJ30"/>
    <mergeCell ref="BK30:BS30"/>
    <mergeCell ref="BT30:BZ30"/>
    <mergeCell ref="CA29:CG29"/>
    <mergeCell ref="CH29:CN29"/>
    <mergeCell ref="CO29:CU29"/>
    <mergeCell ref="CV29:DD29"/>
    <mergeCell ref="DE29:DM29"/>
    <mergeCell ref="DN29:DT29"/>
    <mergeCell ref="DU30:EA30"/>
    <mergeCell ref="EB30:EH30"/>
    <mergeCell ref="EI30:EO30"/>
    <mergeCell ref="EP30:EY30"/>
    <mergeCell ref="CV30:DD30"/>
    <mergeCell ref="DE30:DM30"/>
    <mergeCell ref="DN30:DT30"/>
    <mergeCell ref="A29:AM29"/>
    <mergeCell ref="AN29:AU29"/>
    <mergeCell ref="AV29:BA29"/>
    <mergeCell ref="BB29:BJ29"/>
    <mergeCell ref="BK29:BS29"/>
    <mergeCell ref="BT29:BZ29"/>
    <mergeCell ref="CA28:CG28"/>
    <mergeCell ref="CH28:CN28"/>
    <mergeCell ref="CO28:CU28"/>
    <mergeCell ref="DU27:EA27"/>
    <mergeCell ref="AV27:BA27"/>
    <mergeCell ref="BB27:BJ27"/>
    <mergeCell ref="BK27:BS27"/>
    <mergeCell ref="BT27:BZ27"/>
    <mergeCell ref="DU29:EA29"/>
    <mergeCell ref="EB27:EH27"/>
    <mergeCell ref="EI27:EO27"/>
    <mergeCell ref="EP27:EY27"/>
    <mergeCell ref="A28:AM28"/>
    <mergeCell ref="AN28:AU28"/>
    <mergeCell ref="AV28:BA28"/>
    <mergeCell ref="BB28:BJ28"/>
    <mergeCell ref="BK28:BS28"/>
    <mergeCell ref="BT28:BZ28"/>
    <mergeCell ref="CA27:CG27"/>
    <mergeCell ref="CH27:CN27"/>
    <mergeCell ref="CO27:CU27"/>
    <mergeCell ref="CV27:DD27"/>
    <mergeCell ref="DE27:DM27"/>
    <mergeCell ref="DN27:DT27"/>
    <mergeCell ref="DU28:EA28"/>
    <mergeCell ref="EB28:EH28"/>
    <mergeCell ref="EI28:EO28"/>
    <mergeCell ref="EP28:EY28"/>
    <mergeCell ref="CV28:DD28"/>
    <mergeCell ref="DE28:DM28"/>
    <mergeCell ref="DN28:DT28"/>
    <mergeCell ref="A27:AM27"/>
    <mergeCell ref="AN27:AU27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CA25:CG25"/>
    <mergeCell ref="CH25:CN25"/>
    <mergeCell ref="CO25:CU25"/>
    <mergeCell ref="CV25:DD25"/>
    <mergeCell ref="DE25:DM25"/>
    <mergeCell ref="DN25:DT25"/>
    <mergeCell ref="DU26:EA26"/>
    <mergeCell ref="EB26:EH26"/>
    <mergeCell ref="EI26:EO26"/>
    <mergeCell ref="EP26:EY26"/>
    <mergeCell ref="CV26:DD26"/>
    <mergeCell ref="DE26:DM26"/>
    <mergeCell ref="DN26:DT26"/>
    <mergeCell ref="A25:AM25"/>
    <mergeCell ref="AN25:AU25"/>
    <mergeCell ref="AV25:BA25"/>
    <mergeCell ref="BB25:BJ25"/>
    <mergeCell ref="BK25:BS25"/>
    <mergeCell ref="BT25:BZ25"/>
    <mergeCell ref="CA24:CG24"/>
    <mergeCell ref="CH24:CN24"/>
    <mergeCell ref="CO24:CU24"/>
    <mergeCell ref="CA26:CG26"/>
    <mergeCell ref="CH26:CN26"/>
    <mergeCell ref="CO26:CU26"/>
    <mergeCell ref="EI23:EO23"/>
    <mergeCell ref="EP23:EY23"/>
    <mergeCell ref="A24:AM24"/>
    <mergeCell ref="AN24:AU24"/>
    <mergeCell ref="AV24:BA24"/>
    <mergeCell ref="BB24:BJ24"/>
    <mergeCell ref="BK24:BS24"/>
    <mergeCell ref="BT24:BZ24"/>
    <mergeCell ref="CA23:CG23"/>
    <mergeCell ref="CH23:CN23"/>
    <mergeCell ref="CO23:CU23"/>
    <mergeCell ref="CV23:DD23"/>
    <mergeCell ref="DE23:DM23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A23:AM23"/>
    <mergeCell ref="AN23:AU23"/>
    <mergeCell ref="AV23:BA23"/>
    <mergeCell ref="BB23:BJ23"/>
    <mergeCell ref="BK23:BS23"/>
    <mergeCell ref="BT23:BZ23"/>
    <mergeCell ref="CA22:CG22"/>
    <mergeCell ref="CH22:CN22"/>
    <mergeCell ref="CO22:CU22"/>
    <mergeCell ref="EB21:EH21"/>
    <mergeCell ref="DU23:EA23"/>
    <mergeCell ref="EB23:EH23"/>
    <mergeCell ref="EI21:EO21"/>
    <mergeCell ref="EP21:EY21"/>
    <mergeCell ref="A22:AM22"/>
    <mergeCell ref="AN22:AU22"/>
    <mergeCell ref="AV22:BA22"/>
    <mergeCell ref="BB22:BJ22"/>
    <mergeCell ref="BK22:BS22"/>
    <mergeCell ref="BT22:BZ22"/>
    <mergeCell ref="CA21:CG21"/>
    <mergeCell ref="CH21:CN21"/>
    <mergeCell ref="CO21:CU21"/>
    <mergeCell ref="CV21:DD21"/>
    <mergeCell ref="DE21:DM21"/>
    <mergeCell ref="DN21:DT21"/>
    <mergeCell ref="DU22:EA22"/>
    <mergeCell ref="EB22:EH22"/>
    <mergeCell ref="EI22:EO22"/>
    <mergeCell ref="EP22:EY22"/>
    <mergeCell ref="CV22:DD22"/>
    <mergeCell ref="DE22:DM22"/>
    <mergeCell ref="DN22:DT22"/>
    <mergeCell ref="EI19:EO19"/>
    <mergeCell ref="DU20:EA20"/>
    <mergeCell ref="EB20:EH20"/>
    <mergeCell ref="EI20:EO20"/>
    <mergeCell ref="EP20:EY20"/>
    <mergeCell ref="A21:AM21"/>
    <mergeCell ref="AN21:AU21"/>
    <mergeCell ref="AV21:BA21"/>
    <mergeCell ref="BB21:BJ21"/>
    <mergeCell ref="BK21:BS21"/>
    <mergeCell ref="BT21:BZ21"/>
    <mergeCell ref="CA20:CG20"/>
    <mergeCell ref="CH20:CN20"/>
    <mergeCell ref="CO20:CU20"/>
    <mergeCell ref="CV20:DD20"/>
    <mergeCell ref="DE20:DM20"/>
    <mergeCell ref="DN20:DT20"/>
    <mergeCell ref="A20:AM20"/>
    <mergeCell ref="AN20:AU20"/>
    <mergeCell ref="AV20:BA20"/>
    <mergeCell ref="BB20:BJ20"/>
    <mergeCell ref="BK20:BS20"/>
    <mergeCell ref="BT20:BZ20"/>
    <mergeCell ref="DU21:EA21"/>
    <mergeCell ref="DG11:EY11"/>
    <mergeCell ref="DG12:EY12"/>
    <mergeCell ref="DG13:EY13"/>
    <mergeCell ref="DG14:EY14"/>
    <mergeCell ref="DG15:EY15"/>
    <mergeCell ref="A3:EY3"/>
    <mergeCell ref="A4:EY4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A42"/>
  <sheetViews>
    <sheetView view="pageBreakPreview" zoomScale="115" zoomScaleNormal="100" zoomScaleSheetLayoutView="115" workbookViewId="0">
      <selection activeCell="DE33" sqref="DE33"/>
    </sheetView>
  </sheetViews>
  <sheetFormatPr defaultRowHeight="12.75" x14ac:dyDescent="0.2"/>
  <cols>
    <col min="1" max="105" width="0.85546875" customWidth="1"/>
  </cols>
  <sheetData>
    <row r="1" spans="1:105" x14ac:dyDescent="0.2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 t="s">
        <v>306</v>
      </c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</row>
    <row r="2" spans="1:105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 t="s">
        <v>1</v>
      </c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</row>
    <row r="3" spans="1:105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 t="s">
        <v>2</v>
      </c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</row>
    <row r="4" spans="1:105" ht="15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</row>
    <row r="5" spans="1:105" ht="15.75" x14ac:dyDescent="0.25">
      <c r="A5" s="255" t="s">
        <v>307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  <c r="BS5" s="255"/>
      <c r="BT5" s="255"/>
      <c r="BU5" s="255"/>
      <c r="BV5" s="255"/>
      <c r="BW5" s="255"/>
      <c r="BX5" s="255"/>
      <c r="BY5" s="255"/>
      <c r="BZ5" s="255"/>
      <c r="CA5" s="255"/>
      <c r="CB5" s="255"/>
      <c r="CC5" s="255"/>
      <c r="CD5" s="255"/>
      <c r="CE5" s="255"/>
      <c r="CF5" s="255"/>
      <c r="CG5" s="255"/>
      <c r="CH5" s="255"/>
      <c r="CI5" s="255"/>
      <c r="CJ5" s="255"/>
      <c r="CK5" s="255"/>
      <c r="CL5" s="255"/>
      <c r="CM5" s="255"/>
      <c r="CN5" s="255"/>
      <c r="CO5" s="255"/>
      <c r="CP5" s="255"/>
      <c r="CQ5" s="255"/>
      <c r="CR5" s="255"/>
      <c r="CS5" s="255"/>
      <c r="CT5" s="255"/>
      <c r="CU5" s="255"/>
      <c r="CV5" s="255"/>
      <c r="CW5" s="255"/>
      <c r="CX5" s="255"/>
      <c r="CY5" s="255"/>
      <c r="CZ5" s="255"/>
      <c r="DA5" s="255"/>
    </row>
    <row r="6" spans="1:105" ht="15.75" customHeight="1" x14ac:dyDescent="0.25">
      <c r="A6" s="256" t="s">
        <v>308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/>
      <c r="AP6" s="256"/>
      <c r="AQ6" s="256"/>
      <c r="AR6" s="256"/>
      <c r="AS6" s="256"/>
      <c r="AT6" s="256"/>
      <c r="AU6" s="256"/>
      <c r="AV6" s="256"/>
      <c r="AW6" s="256"/>
      <c r="AX6" s="256"/>
      <c r="AY6" s="256"/>
      <c r="AZ6" s="256"/>
      <c r="BA6" s="256"/>
      <c r="BB6" s="256"/>
      <c r="BC6" s="256"/>
      <c r="BD6" s="256"/>
      <c r="BE6" s="256"/>
      <c r="BF6" s="256"/>
      <c r="BG6" s="256"/>
      <c r="BH6" s="256"/>
      <c r="BI6" s="256"/>
      <c r="BJ6" s="256"/>
      <c r="BK6" s="256"/>
      <c r="BL6" s="256"/>
      <c r="BM6" s="256"/>
      <c r="BN6" s="256"/>
      <c r="BO6" s="256"/>
      <c r="BP6" s="256"/>
      <c r="BQ6" s="256"/>
      <c r="BR6" s="256"/>
      <c r="BS6" s="256"/>
      <c r="BT6" s="256"/>
      <c r="BU6" s="256"/>
      <c r="BV6" s="256"/>
      <c r="BW6" s="256"/>
      <c r="BX6" s="256"/>
      <c r="BY6" s="256"/>
      <c r="BZ6" s="256"/>
      <c r="CA6" s="256"/>
      <c r="CB6" s="256"/>
      <c r="CC6" s="256"/>
      <c r="CD6" s="256"/>
      <c r="CE6" s="256"/>
      <c r="CF6" s="256"/>
      <c r="CG6" s="256"/>
      <c r="CH6" s="256"/>
      <c r="CI6" s="256"/>
      <c r="CJ6" s="256"/>
      <c r="CK6" s="256"/>
      <c r="CL6" s="256"/>
      <c r="CM6" s="256"/>
      <c r="CN6" s="256"/>
      <c r="CO6" s="256"/>
      <c r="CP6" s="256"/>
      <c r="CQ6" s="256"/>
      <c r="CR6" s="256"/>
      <c r="CS6" s="256"/>
      <c r="CT6" s="256"/>
      <c r="CU6" s="256"/>
      <c r="CV6" s="256"/>
      <c r="CW6" s="256"/>
      <c r="CX6" s="256"/>
      <c r="CY6" s="256"/>
      <c r="CZ6" s="256"/>
      <c r="DA6" s="256"/>
    </row>
    <row r="7" spans="1:105" ht="15.75" x14ac:dyDescent="0.25">
      <c r="A7" s="255" t="s">
        <v>309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255"/>
      <c r="BM7" s="255"/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5"/>
      <c r="BY7" s="255"/>
      <c r="BZ7" s="255"/>
      <c r="CA7" s="255"/>
      <c r="CB7" s="255"/>
      <c r="CC7" s="255"/>
      <c r="CD7" s="255"/>
      <c r="CE7" s="255"/>
      <c r="CF7" s="255"/>
      <c r="CG7" s="255"/>
      <c r="CH7" s="255"/>
      <c r="CI7" s="255"/>
      <c r="CJ7" s="255"/>
      <c r="CK7" s="255"/>
      <c r="CL7" s="255"/>
      <c r="CM7" s="255"/>
      <c r="CN7" s="255"/>
      <c r="CO7" s="255"/>
      <c r="CP7" s="255"/>
      <c r="CQ7" s="255"/>
      <c r="CR7" s="255"/>
      <c r="CS7" s="255"/>
      <c r="CT7" s="255"/>
      <c r="CU7" s="255"/>
      <c r="CV7" s="255"/>
      <c r="CW7" s="255"/>
      <c r="CX7" s="255"/>
      <c r="CY7" s="255"/>
      <c r="CZ7" s="255"/>
      <c r="DA7" s="255"/>
    </row>
    <row r="8" spans="1:105" ht="15.75" customHeight="1" x14ac:dyDescent="0.25">
      <c r="A8" s="256" t="s">
        <v>310</v>
      </c>
      <c r="B8" s="256"/>
      <c r="C8" s="256"/>
      <c r="D8" s="256"/>
      <c r="E8" s="256"/>
      <c r="F8" s="256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6"/>
      <c r="AG8" s="256"/>
      <c r="AH8" s="256"/>
      <c r="AI8" s="256"/>
      <c r="AJ8" s="256"/>
      <c r="AK8" s="256"/>
      <c r="AL8" s="256"/>
      <c r="AM8" s="256"/>
      <c r="AN8" s="256"/>
      <c r="AO8" s="256"/>
      <c r="AP8" s="256"/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6"/>
      <c r="BN8" s="256"/>
      <c r="BO8" s="256"/>
      <c r="BP8" s="256"/>
      <c r="BQ8" s="256"/>
      <c r="BR8" s="256"/>
      <c r="BS8" s="256"/>
      <c r="BT8" s="256"/>
      <c r="BU8" s="256"/>
      <c r="BV8" s="256"/>
      <c r="BW8" s="256"/>
      <c r="BX8" s="256"/>
      <c r="BY8" s="256"/>
      <c r="BZ8" s="256"/>
      <c r="CA8" s="256"/>
      <c r="CB8" s="256"/>
      <c r="CC8" s="256"/>
      <c r="CD8" s="256"/>
      <c r="CE8" s="256"/>
      <c r="CF8" s="256"/>
      <c r="CG8" s="256"/>
      <c r="CH8" s="256"/>
      <c r="CI8" s="256"/>
      <c r="CJ8" s="256"/>
      <c r="CK8" s="256"/>
      <c r="CL8" s="256"/>
      <c r="CM8" s="256"/>
      <c r="CN8" s="256"/>
      <c r="CO8" s="256"/>
      <c r="CP8" s="256"/>
      <c r="CQ8" s="256"/>
      <c r="CR8" s="256"/>
      <c r="CS8" s="256"/>
      <c r="CT8" s="256"/>
      <c r="CU8" s="256"/>
      <c r="CV8" s="256"/>
      <c r="CW8" s="256"/>
      <c r="CX8" s="256"/>
      <c r="CY8" s="256"/>
      <c r="CZ8" s="256"/>
      <c r="DA8" s="256"/>
    </row>
    <row r="9" spans="1:105" ht="15.75" customHeight="1" x14ac:dyDescent="0.25">
      <c r="A9" s="256" t="s">
        <v>311</v>
      </c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6"/>
      <c r="AC9" s="256"/>
      <c r="AD9" s="256"/>
      <c r="AE9" s="256"/>
      <c r="AF9" s="256"/>
      <c r="AG9" s="256"/>
      <c r="AH9" s="256"/>
      <c r="AI9" s="256"/>
      <c r="AJ9" s="256"/>
      <c r="AK9" s="256"/>
      <c r="AL9" s="256"/>
      <c r="AM9" s="256"/>
      <c r="AN9" s="256"/>
      <c r="AO9" s="256"/>
      <c r="AP9" s="256"/>
      <c r="AQ9" s="256"/>
      <c r="AR9" s="256"/>
      <c r="AS9" s="256"/>
      <c r="AT9" s="256"/>
      <c r="AU9" s="256"/>
      <c r="AV9" s="256"/>
      <c r="AW9" s="256"/>
      <c r="AX9" s="256"/>
      <c r="AY9" s="256"/>
      <c r="AZ9" s="256"/>
      <c r="BA9" s="256"/>
      <c r="BB9" s="256"/>
      <c r="BC9" s="256"/>
      <c r="BD9" s="256"/>
      <c r="BE9" s="256"/>
      <c r="BF9" s="256"/>
      <c r="BG9" s="256"/>
      <c r="BH9" s="256"/>
      <c r="BI9" s="256"/>
      <c r="BJ9" s="256"/>
      <c r="BK9" s="256"/>
      <c r="BL9" s="256"/>
      <c r="BM9" s="256"/>
      <c r="BN9" s="256"/>
      <c r="BO9" s="256"/>
      <c r="BP9" s="256"/>
      <c r="BQ9" s="256"/>
      <c r="BR9" s="256"/>
      <c r="BS9" s="256"/>
      <c r="BT9" s="256"/>
      <c r="BU9" s="256"/>
      <c r="BV9" s="256"/>
      <c r="BW9" s="256"/>
      <c r="BX9" s="256"/>
      <c r="BY9" s="256"/>
      <c r="BZ9" s="256"/>
      <c r="CA9" s="256"/>
      <c r="CB9" s="256"/>
      <c r="CC9" s="256"/>
      <c r="CD9" s="256"/>
      <c r="CE9" s="256"/>
      <c r="CF9" s="256"/>
      <c r="CG9" s="256"/>
      <c r="CH9" s="256"/>
      <c r="CI9" s="256"/>
      <c r="CJ9" s="256"/>
      <c r="CK9" s="256"/>
      <c r="CL9" s="256"/>
      <c r="CM9" s="256"/>
      <c r="CN9" s="256"/>
      <c r="CO9" s="256"/>
      <c r="CP9" s="256"/>
      <c r="CQ9" s="256"/>
      <c r="CR9" s="256"/>
      <c r="CS9" s="256"/>
      <c r="CT9" s="256"/>
      <c r="CU9" s="256"/>
      <c r="CV9" s="256"/>
      <c r="CW9" s="256"/>
      <c r="CX9" s="256"/>
      <c r="CY9" s="256"/>
      <c r="CZ9" s="256"/>
      <c r="DA9" s="256"/>
    </row>
    <row r="10" spans="1:105" ht="15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</row>
    <row r="11" spans="1:105" ht="15" x14ac:dyDescent="0.25">
      <c r="A11" s="38"/>
      <c r="B11" s="38"/>
      <c r="C11" s="39" t="s">
        <v>312</v>
      </c>
      <c r="D11" s="39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</row>
    <row r="12" spans="1:105" ht="15" x14ac:dyDescent="0.25">
      <c r="A12" s="38"/>
      <c r="B12" s="38"/>
      <c r="C12" s="39" t="s">
        <v>313</v>
      </c>
      <c r="D12" s="39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257" t="s">
        <v>364</v>
      </c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  <c r="BI12" s="257"/>
      <c r="BJ12" s="257"/>
      <c r="BK12" s="257"/>
      <c r="BL12" s="257"/>
      <c r="BM12" s="257"/>
      <c r="BN12" s="257"/>
      <c r="BO12" s="257"/>
      <c r="BP12" s="257"/>
      <c r="BQ12" s="257"/>
      <c r="BR12" s="257"/>
      <c r="BS12" s="257"/>
      <c r="BT12" s="257"/>
      <c r="BU12" s="257"/>
      <c r="BV12" s="257"/>
      <c r="BW12" s="257"/>
      <c r="BX12" s="257"/>
      <c r="BY12" s="257"/>
      <c r="BZ12" s="257"/>
      <c r="CA12" s="257"/>
      <c r="CB12" s="257"/>
      <c r="CC12" s="257"/>
      <c r="CD12" s="257"/>
      <c r="CE12" s="257"/>
      <c r="CF12" s="257"/>
      <c r="CG12" s="257"/>
      <c r="CH12" s="257"/>
      <c r="CI12" s="257"/>
      <c r="CJ12" s="257"/>
      <c r="CK12" s="257"/>
      <c r="CL12" s="257"/>
      <c r="CM12" s="257"/>
      <c r="CN12" s="257"/>
      <c r="CO12" s="257"/>
      <c r="CP12" s="257"/>
      <c r="CQ12" s="257"/>
      <c r="CR12" s="257"/>
      <c r="CS12" s="257"/>
      <c r="CT12" s="257"/>
      <c r="CU12" s="257"/>
      <c r="CV12" s="257"/>
      <c r="CW12" s="257"/>
      <c r="CX12" s="257"/>
      <c r="CY12" s="257"/>
      <c r="CZ12" s="257"/>
      <c r="DA12" s="257"/>
    </row>
    <row r="13" spans="1:105" ht="15" x14ac:dyDescent="0.25">
      <c r="A13" s="38"/>
      <c r="B13" s="38"/>
      <c r="C13" s="39" t="s">
        <v>8</v>
      </c>
      <c r="D13" s="39"/>
      <c r="E13" s="38"/>
      <c r="F13" s="38"/>
      <c r="G13" s="38"/>
      <c r="H13" s="38"/>
      <c r="I13" s="38"/>
      <c r="J13" s="86" t="s">
        <v>9</v>
      </c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86"/>
      <c r="BB13" s="86"/>
      <c r="BC13" s="86"/>
      <c r="BD13" s="86"/>
      <c r="BE13" s="86"/>
      <c r="BF13" s="86"/>
      <c r="BG13" s="86"/>
      <c r="BH13" s="86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</row>
    <row r="14" spans="1:105" ht="15" x14ac:dyDescent="0.25">
      <c r="A14" s="38"/>
      <c r="B14" s="38"/>
      <c r="C14" s="39" t="s">
        <v>10</v>
      </c>
      <c r="D14" s="39"/>
      <c r="E14" s="38"/>
      <c r="F14" s="38"/>
      <c r="G14" s="38"/>
      <c r="H14" s="38"/>
      <c r="I14" s="38"/>
      <c r="J14" s="112" t="s">
        <v>11</v>
      </c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112"/>
      <c r="AP14" s="112"/>
      <c r="AQ14" s="112"/>
      <c r="AR14" s="112"/>
      <c r="AS14" s="112"/>
      <c r="AT14" s="112"/>
      <c r="AU14" s="112"/>
      <c r="AV14" s="112"/>
      <c r="AW14" s="112"/>
      <c r="AX14" s="112"/>
      <c r="AY14" s="112"/>
      <c r="AZ14" s="112"/>
      <c r="BA14" s="112"/>
      <c r="BB14" s="112"/>
      <c r="BC14" s="112"/>
      <c r="BD14" s="112"/>
      <c r="BE14" s="112"/>
      <c r="BF14" s="112"/>
      <c r="BG14" s="112"/>
      <c r="BH14" s="112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</row>
    <row r="15" spans="1:105" ht="15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</row>
    <row r="16" spans="1:105" ht="18" customHeight="1" x14ac:dyDescent="0.2">
      <c r="A16" s="243" t="s">
        <v>314</v>
      </c>
      <c r="B16" s="244"/>
      <c r="C16" s="244"/>
      <c r="D16" s="244"/>
      <c r="E16" s="244"/>
      <c r="F16" s="244"/>
      <c r="G16" s="245"/>
      <c r="H16" s="249" t="s">
        <v>16</v>
      </c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50"/>
      <c r="Z16" s="250"/>
      <c r="AA16" s="250"/>
      <c r="AB16" s="250"/>
      <c r="AC16" s="250"/>
      <c r="AD16" s="250"/>
      <c r="AE16" s="250"/>
      <c r="AF16" s="250"/>
      <c r="AG16" s="250"/>
      <c r="AH16" s="250"/>
      <c r="AI16" s="250"/>
      <c r="AJ16" s="250"/>
      <c r="AK16" s="250"/>
      <c r="AL16" s="250"/>
      <c r="AM16" s="250"/>
      <c r="AN16" s="250"/>
      <c r="AO16" s="250"/>
      <c r="AP16" s="250"/>
      <c r="AQ16" s="250"/>
      <c r="AR16" s="250"/>
      <c r="AS16" s="250"/>
      <c r="AT16" s="250"/>
      <c r="AU16" s="250"/>
      <c r="AV16" s="250"/>
      <c r="AW16" s="250"/>
      <c r="AX16" s="250"/>
      <c r="AY16" s="250"/>
      <c r="AZ16" s="250"/>
      <c r="BA16" s="250"/>
      <c r="BB16" s="250"/>
      <c r="BC16" s="251"/>
      <c r="BD16" s="249" t="s">
        <v>17</v>
      </c>
      <c r="BE16" s="250"/>
      <c r="BF16" s="250"/>
      <c r="BG16" s="250"/>
      <c r="BH16" s="250"/>
      <c r="BI16" s="250"/>
      <c r="BJ16" s="250"/>
      <c r="BK16" s="250"/>
      <c r="BL16" s="250"/>
      <c r="BM16" s="250"/>
      <c r="BN16" s="251"/>
      <c r="BO16" s="240" t="s">
        <v>362</v>
      </c>
      <c r="BP16" s="241"/>
      <c r="BQ16" s="241"/>
      <c r="BR16" s="241"/>
      <c r="BS16" s="241"/>
      <c r="BT16" s="241"/>
      <c r="BU16" s="241"/>
      <c r="BV16" s="241"/>
      <c r="BW16" s="241"/>
      <c r="BX16" s="241"/>
      <c r="BY16" s="241"/>
      <c r="BZ16" s="241"/>
      <c r="CA16" s="241"/>
      <c r="CB16" s="241"/>
      <c r="CC16" s="241"/>
      <c r="CD16" s="241"/>
      <c r="CE16" s="241"/>
      <c r="CF16" s="241"/>
      <c r="CG16" s="241"/>
      <c r="CH16" s="242"/>
      <c r="CI16" s="249" t="s">
        <v>315</v>
      </c>
      <c r="CJ16" s="250"/>
      <c r="CK16" s="250"/>
      <c r="CL16" s="250"/>
      <c r="CM16" s="250"/>
      <c r="CN16" s="250"/>
      <c r="CO16" s="250"/>
      <c r="CP16" s="250"/>
      <c r="CQ16" s="250"/>
      <c r="CR16" s="250"/>
      <c r="CS16" s="250"/>
      <c r="CT16" s="250"/>
      <c r="CU16" s="250"/>
      <c r="CV16" s="250"/>
      <c r="CW16" s="250"/>
      <c r="CX16" s="250"/>
      <c r="CY16" s="250"/>
      <c r="CZ16" s="250"/>
      <c r="DA16" s="251"/>
    </row>
    <row r="17" spans="1:105" ht="18.75" customHeight="1" x14ac:dyDescent="0.2">
      <c r="A17" s="246"/>
      <c r="B17" s="247"/>
      <c r="C17" s="247"/>
      <c r="D17" s="247"/>
      <c r="E17" s="247"/>
      <c r="F17" s="247"/>
      <c r="G17" s="248"/>
      <c r="H17" s="252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3"/>
      <c r="AJ17" s="253"/>
      <c r="AK17" s="253"/>
      <c r="AL17" s="253"/>
      <c r="AM17" s="253"/>
      <c r="AN17" s="253"/>
      <c r="AO17" s="253"/>
      <c r="AP17" s="253"/>
      <c r="AQ17" s="253"/>
      <c r="AR17" s="253"/>
      <c r="AS17" s="253"/>
      <c r="AT17" s="253"/>
      <c r="AU17" s="253"/>
      <c r="AV17" s="253"/>
      <c r="AW17" s="253"/>
      <c r="AX17" s="253"/>
      <c r="AY17" s="253"/>
      <c r="AZ17" s="253"/>
      <c r="BA17" s="253"/>
      <c r="BB17" s="253"/>
      <c r="BC17" s="254"/>
      <c r="BD17" s="252"/>
      <c r="BE17" s="253"/>
      <c r="BF17" s="253"/>
      <c r="BG17" s="253"/>
      <c r="BH17" s="253"/>
      <c r="BI17" s="253"/>
      <c r="BJ17" s="253"/>
      <c r="BK17" s="253"/>
      <c r="BL17" s="253"/>
      <c r="BM17" s="253"/>
      <c r="BN17" s="254"/>
      <c r="BO17" s="240" t="s">
        <v>316</v>
      </c>
      <c r="BP17" s="241"/>
      <c r="BQ17" s="241"/>
      <c r="BR17" s="241"/>
      <c r="BS17" s="241"/>
      <c r="BT17" s="241"/>
      <c r="BU17" s="241"/>
      <c r="BV17" s="241"/>
      <c r="BW17" s="241"/>
      <c r="BX17" s="242"/>
      <c r="BY17" s="240" t="s">
        <v>317</v>
      </c>
      <c r="BZ17" s="241"/>
      <c r="CA17" s="241"/>
      <c r="CB17" s="241"/>
      <c r="CC17" s="241"/>
      <c r="CD17" s="241"/>
      <c r="CE17" s="241"/>
      <c r="CF17" s="241"/>
      <c r="CG17" s="241"/>
      <c r="CH17" s="242"/>
      <c r="CI17" s="252"/>
      <c r="CJ17" s="253"/>
      <c r="CK17" s="253"/>
      <c r="CL17" s="253"/>
      <c r="CM17" s="253"/>
      <c r="CN17" s="253"/>
      <c r="CO17" s="253"/>
      <c r="CP17" s="253"/>
      <c r="CQ17" s="253"/>
      <c r="CR17" s="253"/>
      <c r="CS17" s="253"/>
      <c r="CT17" s="253"/>
      <c r="CU17" s="253"/>
      <c r="CV17" s="253"/>
      <c r="CW17" s="253"/>
      <c r="CX17" s="253"/>
      <c r="CY17" s="253"/>
      <c r="CZ17" s="253"/>
      <c r="DA17" s="254"/>
    </row>
    <row r="18" spans="1:105" ht="51.75" customHeight="1" x14ac:dyDescent="0.2">
      <c r="A18" s="217" t="s">
        <v>25</v>
      </c>
      <c r="B18" s="218"/>
      <c r="C18" s="218"/>
      <c r="D18" s="218"/>
      <c r="E18" s="218"/>
      <c r="F18" s="218"/>
      <c r="G18" s="219"/>
      <c r="H18" s="40"/>
      <c r="I18" s="220" t="s">
        <v>318</v>
      </c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1"/>
      <c r="BD18" s="205" t="s">
        <v>27</v>
      </c>
      <c r="BE18" s="206"/>
      <c r="BF18" s="206"/>
      <c r="BG18" s="206"/>
      <c r="BH18" s="206"/>
      <c r="BI18" s="206"/>
      <c r="BJ18" s="206"/>
      <c r="BK18" s="206"/>
      <c r="BL18" s="206"/>
      <c r="BM18" s="206"/>
      <c r="BN18" s="207"/>
      <c r="BO18" s="208"/>
      <c r="BP18" s="209"/>
      <c r="BQ18" s="209"/>
      <c r="BR18" s="209"/>
      <c r="BS18" s="209"/>
      <c r="BT18" s="209"/>
      <c r="BU18" s="209"/>
      <c r="BV18" s="209"/>
      <c r="BW18" s="209"/>
      <c r="BX18" s="210"/>
      <c r="BY18" s="211">
        <f>41728480.84/1000</f>
        <v>41728.480840000004</v>
      </c>
      <c r="BZ18" s="212"/>
      <c r="CA18" s="212"/>
      <c r="CB18" s="212"/>
      <c r="CC18" s="212"/>
      <c r="CD18" s="212"/>
      <c r="CE18" s="212"/>
      <c r="CF18" s="212"/>
      <c r="CG18" s="212"/>
      <c r="CH18" s="213"/>
      <c r="CI18" s="214"/>
      <c r="CJ18" s="215"/>
      <c r="CK18" s="215"/>
      <c r="CL18" s="215"/>
      <c r="CM18" s="215"/>
      <c r="CN18" s="215"/>
      <c r="CO18" s="215"/>
      <c r="CP18" s="215"/>
      <c r="CQ18" s="215"/>
      <c r="CR18" s="215"/>
      <c r="CS18" s="215"/>
      <c r="CT18" s="215"/>
      <c r="CU18" s="215"/>
      <c r="CV18" s="215"/>
      <c r="CW18" s="215"/>
      <c r="CX18" s="215"/>
      <c r="CY18" s="215"/>
      <c r="CZ18" s="215"/>
      <c r="DA18" s="216"/>
    </row>
    <row r="19" spans="1:105" ht="13.5" customHeight="1" x14ac:dyDescent="0.2">
      <c r="A19" s="224" t="s">
        <v>122</v>
      </c>
      <c r="B19" s="225"/>
      <c r="C19" s="225"/>
      <c r="D19" s="225"/>
      <c r="E19" s="225"/>
      <c r="F19" s="225"/>
      <c r="G19" s="226"/>
      <c r="H19" s="41"/>
      <c r="I19" s="233" t="s">
        <v>319</v>
      </c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233"/>
      <c r="W19" s="233"/>
      <c r="X19" s="233"/>
      <c r="Y19" s="233"/>
      <c r="Z19" s="233"/>
      <c r="AA19" s="233"/>
      <c r="AB19" s="233"/>
      <c r="AC19" s="233"/>
      <c r="AD19" s="233"/>
      <c r="AE19" s="233"/>
      <c r="AF19" s="233"/>
      <c r="AG19" s="233"/>
      <c r="AH19" s="233"/>
      <c r="AI19" s="233"/>
      <c r="AJ19" s="233"/>
      <c r="AK19" s="233"/>
      <c r="AL19" s="233"/>
      <c r="AM19" s="233"/>
      <c r="AN19" s="233"/>
      <c r="AO19" s="233"/>
      <c r="AP19" s="233"/>
      <c r="AQ19" s="233"/>
      <c r="AR19" s="233"/>
      <c r="AS19" s="233"/>
      <c r="AT19" s="233"/>
      <c r="AU19" s="233"/>
      <c r="AV19" s="233"/>
      <c r="AW19" s="233"/>
      <c r="AX19" s="233"/>
      <c r="AY19" s="233"/>
      <c r="AZ19" s="233"/>
      <c r="BA19" s="233"/>
      <c r="BB19" s="233"/>
      <c r="BC19" s="234"/>
      <c r="BD19" s="205" t="s">
        <v>27</v>
      </c>
      <c r="BE19" s="206"/>
      <c r="BF19" s="206"/>
      <c r="BG19" s="206"/>
      <c r="BH19" s="206"/>
      <c r="BI19" s="206"/>
      <c r="BJ19" s="206"/>
      <c r="BK19" s="206"/>
      <c r="BL19" s="206"/>
      <c r="BM19" s="206"/>
      <c r="BN19" s="207"/>
      <c r="BO19" s="208"/>
      <c r="BP19" s="209"/>
      <c r="BQ19" s="209"/>
      <c r="BR19" s="209"/>
      <c r="BS19" s="209"/>
      <c r="BT19" s="209"/>
      <c r="BU19" s="209"/>
      <c r="BV19" s="209"/>
      <c r="BW19" s="209"/>
      <c r="BX19" s="210"/>
      <c r="BY19" s="211"/>
      <c r="BZ19" s="212"/>
      <c r="CA19" s="212"/>
      <c r="CB19" s="212"/>
      <c r="CC19" s="212"/>
      <c r="CD19" s="212"/>
      <c r="CE19" s="212"/>
      <c r="CF19" s="212"/>
      <c r="CG19" s="212"/>
      <c r="CH19" s="213"/>
      <c r="CI19" s="239"/>
      <c r="CJ19" s="215"/>
      <c r="CK19" s="215"/>
      <c r="CL19" s="215"/>
      <c r="CM19" s="215"/>
      <c r="CN19" s="215"/>
      <c r="CO19" s="215"/>
      <c r="CP19" s="215"/>
      <c r="CQ19" s="215"/>
      <c r="CR19" s="215"/>
      <c r="CS19" s="215"/>
      <c r="CT19" s="215"/>
      <c r="CU19" s="215"/>
      <c r="CV19" s="215"/>
      <c r="CW19" s="215"/>
      <c r="CX19" s="215"/>
      <c r="CY19" s="215"/>
      <c r="CZ19" s="215"/>
      <c r="DA19" s="216"/>
    </row>
    <row r="20" spans="1:105" ht="13.5" x14ac:dyDescent="0.2">
      <c r="A20" s="227"/>
      <c r="B20" s="228"/>
      <c r="C20" s="228"/>
      <c r="D20" s="228"/>
      <c r="E20" s="228"/>
      <c r="F20" s="228"/>
      <c r="G20" s="229"/>
      <c r="H20" s="42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5"/>
      <c r="AM20" s="235"/>
      <c r="AN20" s="235"/>
      <c r="AO20" s="235"/>
      <c r="AP20" s="235"/>
      <c r="AQ20" s="235"/>
      <c r="AR20" s="235"/>
      <c r="AS20" s="235"/>
      <c r="AT20" s="235"/>
      <c r="AU20" s="235"/>
      <c r="AV20" s="235"/>
      <c r="AW20" s="235"/>
      <c r="AX20" s="235"/>
      <c r="AY20" s="235"/>
      <c r="AZ20" s="235"/>
      <c r="BA20" s="235"/>
      <c r="BB20" s="235"/>
      <c r="BC20" s="236"/>
      <c r="BD20" s="205" t="s">
        <v>320</v>
      </c>
      <c r="BE20" s="206"/>
      <c r="BF20" s="206"/>
      <c r="BG20" s="206"/>
      <c r="BH20" s="206"/>
      <c r="BI20" s="206"/>
      <c r="BJ20" s="206"/>
      <c r="BK20" s="206"/>
      <c r="BL20" s="206"/>
      <c r="BM20" s="206"/>
      <c r="BN20" s="207"/>
      <c r="BO20" s="208"/>
      <c r="BP20" s="209"/>
      <c r="BQ20" s="209"/>
      <c r="BR20" s="209"/>
      <c r="BS20" s="209"/>
      <c r="BT20" s="209"/>
      <c r="BU20" s="209"/>
      <c r="BV20" s="209"/>
      <c r="BW20" s="209"/>
      <c r="BX20" s="210"/>
      <c r="BY20" s="211"/>
      <c r="BZ20" s="212"/>
      <c r="CA20" s="212"/>
      <c r="CB20" s="212"/>
      <c r="CC20" s="212"/>
      <c r="CD20" s="212"/>
      <c r="CE20" s="212"/>
      <c r="CF20" s="212"/>
      <c r="CG20" s="212"/>
      <c r="CH20" s="213"/>
      <c r="CI20" s="239"/>
      <c r="CJ20" s="215"/>
      <c r="CK20" s="215"/>
      <c r="CL20" s="215"/>
      <c r="CM20" s="215"/>
      <c r="CN20" s="215"/>
      <c r="CO20" s="215"/>
      <c r="CP20" s="215"/>
      <c r="CQ20" s="215"/>
      <c r="CR20" s="215"/>
      <c r="CS20" s="215"/>
      <c r="CT20" s="215"/>
      <c r="CU20" s="215"/>
      <c r="CV20" s="215"/>
      <c r="CW20" s="215"/>
      <c r="CX20" s="215"/>
      <c r="CY20" s="215"/>
      <c r="CZ20" s="215"/>
      <c r="DA20" s="216"/>
    </row>
    <row r="21" spans="1:105" ht="13.5" x14ac:dyDescent="0.2">
      <c r="A21" s="230"/>
      <c r="B21" s="231"/>
      <c r="C21" s="231"/>
      <c r="D21" s="231"/>
      <c r="E21" s="231"/>
      <c r="F21" s="231"/>
      <c r="G21" s="232"/>
      <c r="H21" s="43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8"/>
      <c r="BD21" s="205" t="s">
        <v>146</v>
      </c>
      <c r="BE21" s="206"/>
      <c r="BF21" s="206"/>
      <c r="BG21" s="206"/>
      <c r="BH21" s="206"/>
      <c r="BI21" s="206"/>
      <c r="BJ21" s="206"/>
      <c r="BK21" s="206"/>
      <c r="BL21" s="206"/>
      <c r="BM21" s="206"/>
      <c r="BN21" s="207"/>
      <c r="BO21" s="208"/>
      <c r="BP21" s="209"/>
      <c r="BQ21" s="209"/>
      <c r="BR21" s="209"/>
      <c r="BS21" s="209"/>
      <c r="BT21" s="209"/>
      <c r="BU21" s="209"/>
      <c r="BV21" s="209"/>
      <c r="BW21" s="209"/>
      <c r="BX21" s="210"/>
      <c r="BY21" s="211"/>
      <c r="BZ21" s="212"/>
      <c r="CA21" s="212"/>
      <c r="CB21" s="212"/>
      <c r="CC21" s="212"/>
      <c r="CD21" s="212"/>
      <c r="CE21" s="212"/>
      <c r="CF21" s="212"/>
      <c r="CG21" s="212"/>
      <c r="CH21" s="213"/>
      <c r="CI21" s="239"/>
      <c r="CJ21" s="215"/>
      <c r="CK21" s="215"/>
      <c r="CL21" s="215"/>
      <c r="CM21" s="215"/>
      <c r="CN21" s="215"/>
      <c r="CO21" s="215"/>
      <c r="CP21" s="215"/>
      <c r="CQ21" s="215"/>
      <c r="CR21" s="215"/>
      <c r="CS21" s="215"/>
      <c r="CT21" s="215"/>
      <c r="CU21" s="215"/>
      <c r="CV21" s="215"/>
      <c r="CW21" s="215"/>
      <c r="CX21" s="215"/>
      <c r="CY21" s="215"/>
      <c r="CZ21" s="215"/>
      <c r="DA21" s="216"/>
    </row>
    <row r="22" spans="1:105" ht="39" customHeight="1" x14ac:dyDescent="0.2">
      <c r="A22" s="217" t="s">
        <v>125</v>
      </c>
      <c r="B22" s="218"/>
      <c r="C22" s="218"/>
      <c r="D22" s="218"/>
      <c r="E22" s="218"/>
      <c r="F22" s="218"/>
      <c r="G22" s="219"/>
      <c r="H22" s="40"/>
      <c r="I22" s="220" t="s">
        <v>321</v>
      </c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1"/>
      <c r="BD22" s="240" t="s">
        <v>27</v>
      </c>
      <c r="BE22" s="241"/>
      <c r="BF22" s="241"/>
      <c r="BG22" s="241"/>
      <c r="BH22" s="241"/>
      <c r="BI22" s="241"/>
      <c r="BJ22" s="241"/>
      <c r="BK22" s="241"/>
      <c r="BL22" s="241"/>
      <c r="BM22" s="241"/>
      <c r="BN22" s="242"/>
      <c r="BO22" s="208"/>
      <c r="BP22" s="209"/>
      <c r="BQ22" s="209"/>
      <c r="BR22" s="209"/>
      <c r="BS22" s="209"/>
      <c r="BT22" s="209"/>
      <c r="BU22" s="209"/>
      <c r="BV22" s="209"/>
      <c r="BW22" s="209"/>
      <c r="BX22" s="210"/>
      <c r="BY22" s="211"/>
      <c r="BZ22" s="212"/>
      <c r="CA22" s="212"/>
      <c r="CB22" s="212"/>
      <c r="CC22" s="212"/>
      <c r="CD22" s="212"/>
      <c r="CE22" s="212"/>
      <c r="CF22" s="212"/>
      <c r="CG22" s="212"/>
      <c r="CH22" s="213"/>
      <c r="CI22" s="239"/>
      <c r="CJ22" s="215"/>
      <c r="CK22" s="215"/>
      <c r="CL22" s="215"/>
      <c r="CM22" s="215"/>
      <c r="CN22" s="215"/>
      <c r="CO22" s="215"/>
      <c r="CP22" s="215"/>
      <c r="CQ22" s="215"/>
      <c r="CR22" s="215"/>
      <c r="CS22" s="215"/>
      <c r="CT22" s="215"/>
      <c r="CU22" s="215"/>
      <c r="CV22" s="215"/>
      <c r="CW22" s="215"/>
      <c r="CX22" s="215"/>
      <c r="CY22" s="215"/>
      <c r="CZ22" s="215"/>
      <c r="DA22" s="216"/>
    </row>
    <row r="23" spans="1:105" ht="13.5" customHeight="1" x14ac:dyDescent="0.2">
      <c r="A23" s="224" t="s">
        <v>322</v>
      </c>
      <c r="B23" s="225"/>
      <c r="C23" s="225"/>
      <c r="D23" s="225"/>
      <c r="E23" s="225"/>
      <c r="F23" s="225"/>
      <c r="G23" s="226"/>
      <c r="H23" s="41"/>
      <c r="I23" s="233" t="s">
        <v>323</v>
      </c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  <c r="AP23" s="233"/>
      <c r="AQ23" s="233"/>
      <c r="AR23" s="233"/>
      <c r="AS23" s="233"/>
      <c r="AT23" s="233"/>
      <c r="AU23" s="233"/>
      <c r="AV23" s="233"/>
      <c r="AW23" s="233"/>
      <c r="AX23" s="233"/>
      <c r="AY23" s="233"/>
      <c r="AZ23" s="233"/>
      <c r="BA23" s="233"/>
      <c r="BB23" s="233"/>
      <c r="BC23" s="234"/>
      <c r="BD23" s="205" t="s">
        <v>27</v>
      </c>
      <c r="BE23" s="206"/>
      <c r="BF23" s="206"/>
      <c r="BG23" s="206"/>
      <c r="BH23" s="206"/>
      <c r="BI23" s="206"/>
      <c r="BJ23" s="206"/>
      <c r="BK23" s="206"/>
      <c r="BL23" s="206"/>
      <c r="BM23" s="206"/>
      <c r="BN23" s="207"/>
      <c r="BO23" s="208"/>
      <c r="BP23" s="209"/>
      <c r="BQ23" s="209"/>
      <c r="BR23" s="209"/>
      <c r="BS23" s="209"/>
      <c r="BT23" s="209"/>
      <c r="BU23" s="209"/>
      <c r="BV23" s="209"/>
      <c r="BW23" s="209"/>
      <c r="BX23" s="210"/>
      <c r="BY23" s="211"/>
      <c r="BZ23" s="212"/>
      <c r="CA23" s="212"/>
      <c r="CB23" s="212"/>
      <c r="CC23" s="212"/>
      <c r="CD23" s="212"/>
      <c r="CE23" s="212"/>
      <c r="CF23" s="212"/>
      <c r="CG23" s="212"/>
      <c r="CH23" s="213"/>
      <c r="CI23" s="239"/>
      <c r="CJ23" s="215"/>
      <c r="CK23" s="215"/>
      <c r="CL23" s="215"/>
      <c r="CM23" s="215"/>
      <c r="CN23" s="215"/>
      <c r="CO23" s="215"/>
      <c r="CP23" s="215"/>
      <c r="CQ23" s="215"/>
      <c r="CR23" s="215"/>
      <c r="CS23" s="215"/>
      <c r="CT23" s="215"/>
      <c r="CU23" s="215"/>
      <c r="CV23" s="215"/>
      <c r="CW23" s="215"/>
      <c r="CX23" s="215"/>
      <c r="CY23" s="215"/>
      <c r="CZ23" s="215"/>
      <c r="DA23" s="216"/>
    </row>
    <row r="24" spans="1:105" ht="13.5" x14ac:dyDescent="0.2">
      <c r="A24" s="227"/>
      <c r="B24" s="228"/>
      <c r="C24" s="228"/>
      <c r="D24" s="228"/>
      <c r="E24" s="228"/>
      <c r="F24" s="228"/>
      <c r="G24" s="229"/>
      <c r="H24" s="42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5"/>
      <c r="AM24" s="235"/>
      <c r="AN24" s="235"/>
      <c r="AO24" s="235"/>
      <c r="AP24" s="235"/>
      <c r="AQ24" s="235"/>
      <c r="AR24" s="235"/>
      <c r="AS24" s="235"/>
      <c r="AT24" s="235"/>
      <c r="AU24" s="235"/>
      <c r="AV24" s="235"/>
      <c r="AW24" s="235"/>
      <c r="AX24" s="235"/>
      <c r="AY24" s="235"/>
      <c r="AZ24" s="235"/>
      <c r="BA24" s="235"/>
      <c r="BB24" s="235"/>
      <c r="BC24" s="236"/>
      <c r="BD24" s="205" t="s">
        <v>320</v>
      </c>
      <c r="BE24" s="206"/>
      <c r="BF24" s="206"/>
      <c r="BG24" s="206"/>
      <c r="BH24" s="206"/>
      <c r="BI24" s="206"/>
      <c r="BJ24" s="206"/>
      <c r="BK24" s="206"/>
      <c r="BL24" s="206"/>
      <c r="BM24" s="206"/>
      <c r="BN24" s="207"/>
      <c r="BO24" s="208"/>
      <c r="BP24" s="209"/>
      <c r="BQ24" s="209"/>
      <c r="BR24" s="209"/>
      <c r="BS24" s="209"/>
      <c r="BT24" s="209"/>
      <c r="BU24" s="209"/>
      <c r="BV24" s="209"/>
      <c r="BW24" s="209"/>
      <c r="BX24" s="210"/>
      <c r="BY24" s="211"/>
      <c r="BZ24" s="212"/>
      <c r="CA24" s="212"/>
      <c r="CB24" s="212"/>
      <c r="CC24" s="212"/>
      <c r="CD24" s="212"/>
      <c r="CE24" s="212"/>
      <c r="CF24" s="212"/>
      <c r="CG24" s="212"/>
      <c r="CH24" s="213"/>
      <c r="CI24" s="239"/>
      <c r="CJ24" s="215"/>
      <c r="CK24" s="215"/>
      <c r="CL24" s="215"/>
      <c r="CM24" s="215"/>
      <c r="CN24" s="215"/>
      <c r="CO24" s="215"/>
      <c r="CP24" s="215"/>
      <c r="CQ24" s="215"/>
      <c r="CR24" s="215"/>
      <c r="CS24" s="215"/>
      <c r="CT24" s="215"/>
      <c r="CU24" s="215"/>
      <c r="CV24" s="215"/>
      <c r="CW24" s="215"/>
      <c r="CX24" s="215"/>
      <c r="CY24" s="215"/>
      <c r="CZ24" s="215"/>
      <c r="DA24" s="216"/>
    </row>
    <row r="25" spans="1:105" ht="13.5" x14ac:dyDescent="0.2">
      <c r="A25" s="230"/>
      <c r="B25" s="231"/>
      <c r="C25" s="231"/>
      <c r="D25" s="231"/>
      <c r="E25" s="231"/>
      <c r="F25" s="231"/>
      <c r="G25" s="232"/>
      <c r="H25" s="43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  <c r="BA25" s="237"/>
      <c r="BB25" s="237"/>
      <c r="BC25" s="238"/>
      <c r="BD25" s="205" t="s">
        <v>146</v>
      </c>
      <c r="BE25" s="206"/>
      <c r="BF25" s="206"/>
      <c r="BG25" s="206"/>
      <c r="BH25" s="206"/>
      <c r="BI25" s="206"/>
      <c r="BJ25" s="206"/>
      <c r="BK25" s="206"/>
      <c r="BL25" s="206"/>
      <c r="BM25" s="206"/>
      <c r="BN25" s="207"/>
      <c r="BO25" s="208"/>
      <c r="BP25" s="209"/>
      <c r="BQ25" s="209"/>
      <c r="BR25" s="209"/>
      <c r="BS25" s="209"/>
      <c r="BT25" s="209"/>
      <c r="BU25" s="209"/>
      <c r="BV25" s="209"/>
      <c r="BW25" s="209"/>
      <c r="BX25" s="210"/>
      <c r="BY25" s="211"/>
      <c r="BZ25" s="212"/>
      <c r="CA25" s="212"/>
      <c r="CB25" s="212"/>
      <c r="CC25" s="212"/>
      <c r="CD25" s="212"/>
      <c r="CE25" s="212"/>
      <c r="CF25" s="212"/>
      <c r="CG25" s="212"/>
      <c r="CH25" s="213"/>
      <c r="CI25" s="239"/>
      <c r="CJ25" s="215"/>
      <c r="CK25" s="215"/>
      <c r="CL25" s="215"/>
      <c r="CM25" s="215"/>
      <c r="CN25" s="215"/>
      <c r="CO25" s="215"/>
      <c r="CP25" s="215"/>
      <c r="CQ25" s="215"/>
      <c r="CR25" s="215"/>
      <c r="CS25" s="215"/>
      <c r="CT25" s="215"/>
      <c r="CU25" s="215"/>
      <c r="CV25" s="215"/>
      <c r="CW25" s="215"/>
      <c r="CX25" s="215"/>
      <c r="CY25" s="215"/>
      <c r="CZ25" s="215"/>
      <c r="DA25" s="216"/>
    </row>
    <row r="26" spans="1:105" ht="13.5" customHeight="1" x14ac:dyDescent="0.2">
      <c r="A26" s="224" t="s">
        <v>324</v>
      </c>
      <c r="B26" s="225"/>
      <c r="C26" s="225"/>
      <c r="D26" s="225"/>
      <c r="E26" s="225"/>
      <c r="F26" s="225"/>
      <c r="G26" s="226"/>
      <c r="H26" s="41"/>
      <c r="I26" s="233" t="s">
        <v>325</v>
      </c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  <c r="AP26" s="233"/>
      <c r="AQ26" s="233"/>
      <c r="AR26" s="233"/>
      <c r="AS26" s="233"/>
      <c r="AT26" s="233"/>
      <c r="AU26" s="233"/>
      <c r="AV26" s="233"/>
      <c r="AW26" s="233"/>
      <c r="AX26" s="233"/>
      <c r="AY26" s="233"/>
      <c r="AZ26" s="233"/>
      <c r="BA26" s="233"/>
      <c r="BB26" s="233"/>
      <c r="BC26" s="234"/>
      <c r="BD26" s="205" t="s">
        <v>27</v>
      </c>
      <c r="BE26" s="206"/>
      <c r="BF26" s="206"/>
      <c r="BG26" s="206"/>
      <c r="BH26" s="206"/>
      <c r="BI26" s="206"/>
      <c r="BJ26" s="206"/>
      <c r="BK26" s="206"/>
      <c r="BL26" s="206"/>
      <c r="BM26" s="206"/>
      <c r="BN26" s="207"/>
      <c r="BO26" s="208"/>
      <c r="BP26" s="209"/>
      <c r="BQ26" s="209"/>
      <c r="BR26" s="209"/>
      <c r="BS26" s="209"/>
      <c r="BT26" s="209"/>
      <c r="BU26" s="209"/>
      <c r="BV26" s="209"/>
      <c r="BW26" s="209"/>
      <c r="BX26" s="210"/>
      <c r="BY26" s="211"/>
      <c r="BZ26" s="212"/>
      <c r="CA26" s="212"/>
      <c r="CB26" s="212"/>
      <c r="CC26" s="212"/>
      <c r="CD26" s="212"/>
      <c r="CE26" s="212"/>
      <c r="CF26" s="212"/>
      <c r="CG26" s="212"/>
      <c r="CH26" s="213"/>
      <c r="CI26" s="239"/>
      <c r="CJ26" s="215"/>
      <c r="CK26" s="215"/>
      <c r="CL26" s="215"/>
      <c r="CM26" s="215"/>
      <c r="CN26" s="215"/>
      <c r="CO26" s="215"/>
      <c r="CP26" s="215"/>
      <c r="CQ26" s="215"/>
      <c r="CR26" s="215"/>
      <c r="CS26" s="215"/>
      <c r="CT26" s="215"/>
      <c r="CU26" s="215"/>
      <c r="CV26" s="215"/>
      <c r="CW26" s="215"/>
      <c r="CX26" s="215"/>
      <c r="CY26" s="215"/>
      <c r="CZ26" s="215"/>
      <c r="DA26" s="216"/>
    </row>
    <row r="27" spans="1:105" ht="13.5" x14ac:dyDescent="0.2">
      <c r="A27" s="227"/>
      <c r="B27" s="228"/>
      <c r="C27" s="228"/>
      <c r="D27" s="228"/>
      <c r="E27" s="228"/>
      <c r="F27" s="228"/>
      <c r="G27" s="229"/>
      <c r="H27" s="42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5"/>
      <c r="AM27" s="235"/>
      <c r="AN27" s="235"/>
      <c r="AO27" s="235"/>
      <c r="AP27" s="235"/>
      <c r="AQ27" s="235"/>
      <c r="AR27" s="235"/>
      <c r="AS27" s="235"/>
      <c r="AT27" s="235"/>
      <c r="AU27" s="235"/>
      <c r="AV27" s="235"/>
      <c r="AW27" s="235"/>
      <c r="AX27" s="235"/>
      <c r="AY27" s="235"/>
      <c r="AZ27" s="235"/>
      <c r="BA27" s="235"/>
      <c r="BB27" s="235"/>
      <c r="BC27" s="236"/>
      <c r="BD27" s="205" t="s">
        <v>320</v>
      </c>
      <c r="BE27" s="206"/>
      <c r="BF27" s="206"/>
      <c r="BG27" s="206"/>
      <c r="BH27" s="206"/>
      <c r="BI27" s="206"/>
      <c r="BJ27" s="206"/>
      <c r="BK27" s="206"/>
      <c r="BL27" s="206"/>
      <c r="BM27" s="206"/>
      <c r="BN27" s="207"/>
      <c r="BO27" s="208"/>
      <c r="BP27" s="209"/>
      <c r="BQ27" s="209"/>
      <c r="BR27" s="209"/>
      <c r="BS27" s="209"/>
      <c r="BT27" s="209"/>
      <c r="BU27" s="209"/>
      <c r="BV27" s="209"/>
      <c r="BW27" s="209"/>
      <c r="BX27" s="210"/>
      <c r="BY27" s="211"/>
      <c r="BZ27" s="212"/>
      <c r="CA27" s="212"/>
      <c r="CB27" s="212"/>
      <c r="CC27" s="212"/>
      <c r="CD27" s="212"/>
      <c r="CE27" s="212"/>
      <c r="CF27" s="212"/>
      <c r="CG27" s="212"/>
      <c r="CH27" s="213"/>
      <c r="CI27" s="239"/>
      <c r="CJ27" s="215"/>
      <c r="CK27" s="215"/>
      <c r="CL27" s="215"/>
      <c r="CM27" s="215"/>
      <c r="CN27" s="215"/>
      <c r="CO27" s="215"/>
      <c r="CP27" s="215"/>
      <c r="CQ27" s="215"/>
      <c r="CR27" s="215"/>
      <c r="CS27" s="215"/>
      <c r="CT27" s="215"/>
      <c r="CU27" s="215"/>
      <c r="CV27" s="215"/>
      <c r="CW27" s="215"/>
      <c r="CX27" s="215"/>
      <c r="CY27" s="215"/>
      <c r="CZ27" s="215"/>
      <c r="DA27" s="216"/>
    </row>
    <row r="28" spans="1:105" ht="13.5" x14ac:dyDescent="0.2">
      <c r="A28" s="230"/>
      <c r="B28" s="231"/>
      <c r="C28" s="231"/>
      <c r="D28" s="231"/>
      <c r="E28" s="231"/>
      <c r="F28" s="231"/>
      <c r="G28" s="232"/>
      <c r="H28" s="43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8"/>
      <c r="BD28" s="205" t="s">
        <v>146</v>
      </c>
      <c r="BE28" s="206"/>
      <c r="BF28" s="206"/>
      <c r="BG28" s="206"/>
      <c r="BH28" s="206"/>
      <c r="BI28" s="206"/>
      <c r="BJ28" s="206"/>
      <c r="BK28" s="206"/>
      <c r="BL28" s="206"/>
      <c r="BM28" s="206"/>
      <c r="BN28" s="207"/>
      <c r="BO28" s="208"/>
      <c r="BP28" s="209"/>
      <c r="BQ28" s="209"/>
      <c r="BR28" s="209"/>
      <c r="BS28" s="209"/>
      <c r="BT28" s="209"/>
      <c r="BU28" s="209"/>
      <c r="BV28" s="209"/>
      <c r="BW28" s="209"/>
      <c r="BX28" s="210"/>
      <c r="BY28" s="211"/>
      <c r="BZ28" s="212"/>
      <c r="CA28" s="212"/>
      <c r="CB28" s="212"/>
      <c r="CC28" s="212"/>
      <c r="CD28" s="212"/>
      <c r="CE28" s="212"/>
      <c r="CF28" s="212"/>
      <c r="CG28" s="212"/>
      <c r="CH28" s="213"/>
      <c r="CI28" s="239"/>
      <c r="CJ28" s="215"/>
      <c r="CK28" s="215"/>
      <c r="CL28" s="215"/>
      <c r="CM28" s="215"/>
      <c r="CN28" s="215"/>
      <c r="CO28" s="215"/>
      <c r="CP28" s="215"/>
      <c r="CQ28" s="215"/>
      <c r="CR28" s="215"/>
      <c r="CS28" s="215"/>
      <c r="CT28" s="215"/>
      <c r="CU28" s="215"/>
      <c r="CV28" s="215"/>
      <c r="CW28" s="215"/>
      <c r="CX28" s="215"/>
      <c r="CY28" s="215"/>
      <c r="CZ28" s="215"/>
      <c r="DA28" s="216"/>
    </row>
    <row r="29" spans="1:105" ht="13.5" customHeight="1" x14ac:dyDescent="0.2">
      <c r="A29" s="224" t="s">
        <v>326</v>
      </c>
      <c r="B29" s="225"/>
      <c r="C29" s="225"/>
      <c r="D29" s="225"/>
      <c r="E29" s="225"/>
      <c r="F29" s="225"/>
      <c r="G29" s="226"/>
      <c r="H29" s="41"/>
      <c r="I29" s="233" t="s">
        <v>327</v>
      </c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  <c r="AP29" s="233"/>
      <c r="AQ29" s="233"/>
      <c r="AR29" s="233"/>
      <c r="AS29" s="233"/>
      <c r="AT29" s="233"/>
      <c r="AU29" s="233"/>
      <c r="AV29" s="233"/>
      <c r="AW29" s="233"/>
      <c r="AX29" s="233"/>
      <c r="AY29" s="233"/>
      <c r="AZ29" s="233"/>
      <c r="BA29" s="233"/>
      <c r="BB29" s="233"/>
      <c r="BC29" s="234"/>
      <c r="BD29" s="205" t="s">
        <v>27</v>
      </c>
      <c r="BE29" s="206"/>
      <c r="BF29" s="206"/>
      <c r="BG29" s="206"/>
      <c r="BH29" s="206"/>
      <c r="BI29" s="206"/>
      <c r="BJ29" s="206"/>
      <c r="BK29" s="206"/>
      <c r="BL29" s="206"/>
      <c r="BM29" s="206"/>
      <c r="BN29" s="207"/>
      <c r="BO29" s="208"/>
      <c r="BP29" s="209"/>
      <c r="BQ29" s="209"/>
      <c r="BR29" s="209"/>
      <c r="BS29" s="209"/>
      <c r="BT29" s="209"/>
      <c r="BU29" s="209"/>
      <c r="BV29" s="209"/>
      <c r="BW29" s="209"/>
      <c r="BX29" s="210"/>
      <c r="BY29" s="211"/>
      <c r="BZ29" s="212"/>
      <c r="CA29" s="212"/>
      <c r="CB29" s="212"/>
      <c r="CC29" s="212"/>
      <c r="CD29" s="212"/>
      <c r="CE29" s="212"/>
      <c r="CF29" s="212"/>
      <c r="CG29" s="212"/>
      <c r="CH29" s="213"/>
      <c r="CI29" s="239"/>
      <c r="CJ29" s="215"/>
      <c r="CK29" s="215"/>
      <c r="CL29" s="215"/>
      <c r="CM29" s="215"/>
      <c r="CN29" s="215"/>
      <c r="CO29" s="215"/>
      <c r="CP29" s="215"/>
      <c r="CQ29" s="215"/>
      <c r="CR29" s="215"/>
      <c r="CS29" s="215"/>
      <c r="CT29" s="215"/>
      <c r="CU29" s="215"/>
      <c r="CV29" s="215"/>
      <c r="CW29" s="215"/>
      <c r="CX29" s="215"/>
      <c r="CY29" s="215"/>
      <c r="CZ29" s="215"/>
      <c r="DA29" s="216"/>
    </row>
    <row r="30" spans="1:105" ht="13.5" x14ac:dyDescent="0.2">
      <c r="A30" s="227"/>
      <c r="B30" s="228"/>
      <c r="C30" s="228"/>
      <c r="D30" s="228"/>
      <c r="E30" s="228"/>
      <c r="F30" s="228"/>
      <c r="G30" s="229"/>
      <c r="H30" s="42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5"/>
      <c r="AM30" s="235"/>
      <c r="AN30" s="235"/>
      <c r="AO30" s="235"/>
      <c r="AP30" s="235"/>
      <c r="AQ30" s="235"/>
      <c r="AR30" s="235"/>
      <c r="AS30" s="235"/>
      <c r="AT30" s="235"/>
      <c r="AU30" s="235"/>
      <c r="AV30" s="235"/>
      <c r="AW30" s="235"/>
      <c r="AX30" s="235"/>
      <c r="AY30" s="235"/>
      <c r="AZ30" s="235"/>
      <c r="BA30" s="235"/>
      <c r="BB30" s="235"/>
      <c r="BC30" s="236"/>
      <c r="BD30" s="205" t="s">
        <v>320</v>
      </c>
      <c r="BE30" s="206"/>
      <c r="BF30" s="206"/>
      <c r="BG30" s="206"/>
      <c r="BH30" s="206"/>
      <c r="BI30" s="206"/>
      <c r="BJ30" s="206"/>
      <c r="BK30" s="206"/>
      <c r="BL30" s="206"/>
      <c r="BM30" s="206"/>
      <c r="BN30" s="207"/>
      <c r="BO30" s="208"/>
      <c r="BP30" s="209"/>
      <c r="BQ30" s="209"/>
      <c r="BR30" s="209"/>
      <c r="BS30" s="209"/>
      <c r="BT30" s="209"/>
      <c r="BU30" s="209"/>
      <c r="BV30" s="209"/>
      <c r="BW30" s="209"/>
      <c r="BX30" s="210"/>
      <c r="BY30" s="211"/>
      <c r="BZ30" s="212"/>
      <c r="CA30" s="212"/>
      <c r="CB30" s="212"/>
      <c r="CC30" s="212"/>
      <c r="CD30" s="212"/>
      <c r="CE30" s="212"/>
      <c r="CF30" s="212"/>
      <c r="CG30" s="212"/>
      <c r="CH30" s="213"/>
      <c r="CI30" s="239"/>
      <c r="CJ30" s="215"/>
      <c r="CK30" s="215"/>
      <c r="CL30" s="215"/>
      <c r="CM30" s="215"/>
      <c r="CN30" s="215"/>
      <c r="CO30" s="215"/>
      <c r="CP30" s="215"/>
      <c r="CQ30" s="215"/>
      <c r="CR30" s="215"/>
      <c r="CS30" s="215"/>
      <c r="CT30" s="215"/>
      <c r="CU30" s="215"/>
      <c r="CV30" s="215"/>
      <c r="CW30" s="215"/>
      <c r="CX30" s="215"/>
      <c r="CY30" s="215"/>
      <c r="CZ30" s="215"/>
      <c r="DA30" s="216"/>
    </row>
    <row r="31" spans="1:105" ht="13.5" x14ac:dyDescent="0.2">
      <c r="A31" s="230"/>
      <c r="B31" s="231"/>
      <c r="C31" s="231"/>
      <c r="D31" s="231"/>
      <c r="E31" s="231"/>
      <c r="F31" s="231"/>
      <c r="G31" s="232"/>
      <c r="H31" s="43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7"/>
      <c r="U31" s="237"/>
      <c r="V31" s="237"/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  <c r="AN31" s="237"/>
      <c r="AO31" s="237"/>
      <c r="AP31" s="237"/>
      <c r="AQ31" s="237"/>
      <c r="AR31" s="237"/>
      <c r="AS31" s="237"/>
      <c r="AT31" s="237"/>
      <c r="AU31" s="237"/>
      <c r="AV31" s="237"/>
      <c r="AW31" s="237"/>
      <c r="AX31" s="237"/>
      <c r="AY31" s="237"/>
      <c r="AZ31" s="237"/>
      <c r="BA31" s="237"/>
      <c r="BB31" s="237"/>
      <c r="BC31" s="238"/>
      <c r="BD31" s="205" t="s">
        <v>146</v>
      </c>
      <c r="BE31" s="206"/>
      <c r="BF31" s="206"/>
      <c r="BG31" s="206"/>
      <c r="BH31" s="206"/>
      <c r="BI31" s="206"/>
      <c r="BJ31" s="206"/>
      <c r="BK31" s="206"/>
      <c r="BL31" s="206"/>
      <c r="BM31" s="206"/>
      <c r="BN31" s="207"/>
      <c r="BO31" s="208"/>
      <c r="BP31" s="209"/>
      <c r="BQ31" s="209"/>
      <c r="BR31" s="209"/>
      <c r="BS31" s="209"/>
      <c r="BT31" s="209"/>
      <c r="BU31" s="209"/>
      <c r="BV31" s="209"/>
      <c r="BW31" s="209"/>
      <c r="BX31" s="210"/>
      <c r="BY31" s="211"/>
      <c r="BZ31" s="212"/>
      <c r="CA31" s="212"/>
      <c r="CB31" s="212"/>
      <c r="CC31" s="212"/>
      <c r="CD31" s="212"/>
      <c r="CE31" s="212"/>
      <c r="CF31" s="212"/>
      <c r="CG31" s="212"/>
      <c r="CH31" s="213"/>
      <c r="CI31" s="239"/>
      <c r="CJ31" s="215"/>
      <c r="CK31" s="215"/>
      <c r="CL31" s="215"/>
      <c r="CM31" s="215"/>
      <c r="CN31" s="215"/>
      <c r="CO31" s="215"/>
      <c r="CP31" s="215"/>
      <c r="CQ31" s="215"/>
      <c r="CR31" s="215"/>
      <c r="CS31" s="215"/>
      <c r="CT31" s="215"/>
      <c r="CU31" s="215"/>
      <c r="CV31" s="215"/>
      <c r="CW31" s="215"/>
      <c r="CX31" s="215"/>
      <c r="CY31" s="215"/>
      <c r="CZ31" s="215"/>
      <c r="DA31" s="216"/>
    </row>
    <row r="32" spans="1:105" ht="13.5" customHeight="1" x14ac:dyDescent="0.2">
      <c r="A32" s="224" t="s">
        <v>328</v>
      </c>
      <c r="B32" s="225"/>
      <c r="C32" s="225"/>
      <c r="D32" s="225"/>
      <c r="E32" s="225"/>
      <c r="F32" s="225"/>
      <c r="G32" s="226"/>
      <c r="H32" s="41"/>
      <c r="I32" s="233" t="s">
        <v>329</v>
      </c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3"/>
      <c r="Y32" s="233"/>
      <c r="Z32" s="233"/>
      <c r="AA32" s="233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  <c r="AP32" s="233"/>
      <c r="AQ32" s="233"/>
      <c r="AR32" s="233"/>
      <c r="AS32" s="233"/>
      <c r="AT32" s="233"/>
      <c r="AU32" s="233"/>
      <c r="AV32" s="233"/>
      <c r="AW32" s="233"/>
      <c r="AX32" s="233"/>
      <c r="AY32" s="233"/>
      <c r="AZ32" s="233"/>
      <c r="BA32" s="233"/>
      <c r="BB32" s="233"/>
      <c r="BC32" s="234"/>
      <c r="BD32" s="205" t="s">
        <v>27</v>
      </c>
      <c r="BE32" s="206"/>
      <c r="BF32" s="206"/>
      <c r="BG32" s="206"/>
      <c r="BH32" s="206"/>
      <c r="BI32" s="206"/>
      <c r="BJ32" s="206"/>
      <c r="BK32" s="206"/>
      <c r="BL32" s="206"/>
      <c r="BM32" s="206"/>
      <c r="BN32" s="207"/>
      <c r="BO32" s="208"/>
      <c r="BP32" s="209"/>
      <c r="BQ32" s="209"/>
      <c r="BR32" s="209"/>
      <c r="BS32" s="209"/>
      <c r="BT32" s="209"/>
      <c r="BU32" s="209"/>
      <c r="BV32" s="209"/>
      <c r="BW32" s="209"/>
      <c r="BX32" s="210"/>
      <c r="BY32" s="211"/>
      <c r="BZ32" s="212"/>
      <c r="CA32" s="212"/>
      <c r="CB32" s="212"/>
      <c r="CC32" s="212"/>
      <c r="CD32" s="212"/>
      <c r="CE32" s="212"/>
      <c r="CF32" s="212"/>
      <c r="CG32" s="212"/>
      <c r="CH32" s="213"/>
      <c r="CI32" s="214"/>
      <c r="CJ32" s="215"/>
      <c r="CK32" s="215"/>
      <c r="CL32" s="215"/>
      <c r="CM32" s="215"/>
      <c r="CN32" s="215"/>
      <c r="CO32" s="215"/>
      <c r="CP32" s="215"/>
      <c r="CQ32" s="215"/>
      <c r="CR32" s="215"/>
      <c r="CS32" s="215"/>
      <c r="CT32" s="215"/>
      <c r="CU32" s="215"/>
      <c r="CV32" s="215"/>
      <c r="CW32" s="215"/>
      <c r="CX32" s="215"/>
      <c r="CY32" s="215"/>
      <c r="CZ32" s="215"/>
      <c r="DA32" s="216"/>
    </row>
    <row r="33" spans="1:105" ht="13.5" x14ac:dyDescent="0.2">
      <c r="A33" s="227"/>
      <c r="B33" s="228"/>
      <c r="C33" s="228"/>
      <c r="D33" s="228"/>
      <c r="E33" s="228"/>
      <c r="F33" s="228"/>
      <c r="G33" s="229"/>
      <c r="H33" s="42"/>
      <c r="I33" s="235"/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5"/>
      <c r="AM33" s="235"/>
      <c r="AN33" s="235"/>
      <c r="AO33" s="235"/>
      <c r="AP33" s="235"/>
      <c r="AQ33" s="235"/>
      <c r="AR33" s="235"/>
      <c r="AS33" s="235"/>
      <c r="AT33" s="235"/>
      <c r="AU33" s="235"/>
      <c r="AV33" s="235"/>
      <c r="AW33" s="235"/>
      <c r="AX33" s="235"/>
      <c r="AY33" s="235"/>
      <c r="AZ33" s="235"/>
      <c r="BA33" s="235"/>
      <c r="BB33" s="235"/>
      <c r="BC33" s="236"/>
      <c r="BD33" s="205" t="s">
        <v>320</v>
      </c>
      <c r="BE33" s="206"/>
      <c r="BF33" s="206"/>
      <c r="BG33" s="206"/>
      <c r="BH33" s="206"/>
      <c r="BI33" s="206"/>
      <c r="BJ33" s="206"/>
      <c r="BK33" s="206"/>
      <c r="BL33" s="206"/>
      <c r="BM33" s="206"/>
      <c r="BN33" s="207"/>
      <c r="BO33" s="208"/>
      <c r="BP33" s="209"/>
      <c r="BQ33" s="209"/>
      <c r="BR33" s="209"/>
      <c r="BS33" s="209"/>
      <c r="BT33" s="209"/>
      <c r="BU33" s="209"/>
      <c r="BV33" s="209"/>
      <c r="BW33" s="209"/>
      <c r="BX33" s="210"/>
      <c r="BY33" s="211"/>
      <c r="BZ33" s="212"/>
      <c r="CA33" s="212"/>
      <c r="CB33" s="212"/>
      <c r="CC33" s="212"/>
      <c r="CD33" s="212"/>
      <c r="CE33" s="212"/>
      <c r="CF33" s="212"/>
      <c r="CG33" s="212"/>
      <c r="CH33" s="213"/>
      <c r="CI33" s="239"/>
      <c r="CJ33" s="215"/>
      <c r="CK33" s="215"/>
      <c r="CL33" s="215"/>
      <c r="CM33" s="215"/>
      <c r="CN33" s="215"/>
      <c r="CO33" s="215"/>
      <c r="CP33" s="215"/>
      <c r="CQ33" s="215"/>
      <c r="CR33" s="215"/>
      <c r="CS33" s="215"/>
      <c r="CT33" s="215"/>
      <c r="CU33" s="215"/>
      <c r="CV33" s="215"/>
      <c r="CW33" s="215"/>
      <c r="CX33" s="215"/>
      <c r="CY33" s="215"/>
      <c r="CZ33" s="215"/>
      <c r="DA33" s="216"/>
    </row>
    <row r="34" spans="1:105" ht="13.5" x14ac:dyDescent="0.2">
      <c r="A34" s="230"/>
      <c r="B34" s="231"/>
      <c r="C34" s="231"/>
      <c r="D34" s="231"/>
      <c r="E34" s="231"/>
      <c r="F34" s="231"/>
      <c r="G34" s="232"/>
      <c r="H34" s="43"/>
      <c r="I34" s="237"/>
      <c r="J34" s="237"/>
      <c r="K34" s="237"/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37"/>
      <c r="AI34" s="237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8"/>
      <c r="BD34" s="205" t="s">
        <v>146</v>
      </c>
      <c r="BE34" s="206"/>
      <c r="BF34" s="206"/>
      <c r="BG34" s="206"/>
      <c r="BH34" s="206"/>
      <c r="BI34" s="206"/>
      <c r="BJ34" s="206"/>
      <c r="BK34" s="206"/>
      <c r="BL34" s="206"/>
      <c r="BM34" s="206"/>
      <c r="BN34" s="207"/>
      <c r="BO34" s="208"/>
      <c r="BP34" s="209"/>
      <c r="BQ34" s="209"/>
      <c r="BR34" s="209"/>
      <c r="BS34" s="209"/>
      <c r="BT34" s="209"/>
      <c r="BU34" s="209"/>
      <c r="BV34" s="209"/>
      <c r="BW34" s="209"/>
      <c r="BX34" s="210"/>
      <c r="BY34" s="211"/>
      <c r="BZ34" s="212"/>
      <c r="CA34" s="212"/>
      <c r="CB34" s="212"/>
      <c r="CC34" s="212"/>
      <c r="CD34" s="212"/>
      <c r="CE34" s="212"/>
      <c r="CF34" s="212"/>
      <c r="CG34" s="212"/>
      <c r="CH34" s="213"/>
      <c r="CI34" s="239"/>
      <c r="CJ34" s="215"/>
      <c r="CK34" s="215"/>
      <c r="CL34" s="215"/>
      <c r="CM34" s="215"/>
      <c r="CN34" s="215"/>
      <c r="CO34" s="215"/>
      <c r="CP34" s="215"/>
      <c r="CQ34" s="215"/>
      <c r="CR34" s="215"/>
      <c r="CS34" s="215"/>
      <c r="CT34" s="215"/>
      <c r="CU34" s="215"/>
      <c r="CV34" s="215"/>
      <c r="CW34" s="215"/>
      <c r="CX34" s="215"/>
      <c r="CY34" s="215"/>
      <c r="CZ34" s="215"/>
      <c r="DA34" s="216"/>
    </row>
    <row r="35" spans="1:105" ht="13.5" customHeight="1" x14ac:dyDescent="0.2">
      <c r="A35" s="224" t="s">
        <v>127</v>
      </c>
      <c r="B35" s="225"/>
      <c r="C35" s="225"/>
      <c r="D35" s="225"/>
      <c r="E35" s="225"/>
      <c r="F35" s="225"/>
      <c r="G35" s="226"/>
      <c r="H35" s="41"/>
      <c r="I35" s="233" t="s">
        <v>330</v>
      </c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  <c r="AH35" s="233"/>
      <c r="AI35" s="233"/>
      <c r="AJ35" s="233"/>
      <c r="AK35" s="233"/>
      <c r="AL35" s="233"/>
      <c r="AM35" s="233"/>
      <c r="AN35" s="233"/>
      <c r="AO35" s="233"/>
      <c r="AP35" s="233"/>
      <c r="AQ35" s="233"/>
      <c r="AR35" s="233"/>
      <c r="AS35" s="233"/>
      <c r="AT35" s="233"/>
      <c r="AU35" s="233"/>
      <c r="AV35" s="233"/>
      <c r="AW35" s="233"/>
      <c r="AX35" s="233"/>
      <c r="AY35" s="233"/>
      <c r="AZ35" s="233"/>
      <c r="BA35" s="233"/>
      <c r="BB35" s="233"/>
      <c r="BC35" s="234"/>
      <c r="BD35" s="205" t="s">
        <v>27</v>
      </c>
      <c r="BE35" s="206"/>
      <c r="BF35" s="206"/>
      <c r="BG35" s="206"/>
      <c r="BH35" s="206"/>
      <c r="BI35" s="206"/>
      <c r="BJ35" s="206"/>
      <c r="BK35" s="206"/>
      <c r="BL35" s="206"/>
      <c r="BM35" s="206"/>
      <c r="BN35" s="207"/>
      <c r="BO35" s="208"/>
      <c r="BP35" s="209"/>
      <c r="BQ35" s="209"/>
      <c r="BR35" s="209"/>
      <c r="BS35" s="209"/>
      <c r="BT35" s="209"/>
      <c r="BU35" s="209"/>
      <c r="BV35" s="209"/>
      <c r="BW35" s="209"/>
      <c r="BX35" s="210"/>
      <c r="BY35" s="211">
        <v>4062.5</v>
      </c>
      <c r="BZ35" s="212"/>
      <c r="CA35" s="212"/>
      <c r="CB35" s="212"/>
      <c r="CC35" s="212"/>
      <c r="CD35" s="212"/>
      <c r="CE35" s="212"/>
      <c r="CF35" s="212"/>
      <c r="CG35" s="212"/>
      <c r="CH35" s="213"/>
      <c r="CI35" s="239"/>
      <c r="CJ35" s="215"/>
      <c r="CK35" s="215"/>
      <c r="CL35" s="215"/>
      <c r="CM35" s="215"/>
      <c r="CN35" s="215"/>
      <c r="CO35" s="215"/>
      <c r="CP35" s="215"/>
      <c r="CQ35" s="215"/>
      <c r="CR35" s="215"/>
      <c r="CS35" s="215"/>
      <c r="CT35" s="215"/>
      <c r="CU35" s="215"/>
      <c r="CV35" s="215"/>
      <c r="CW35" s="215"/>
      <c r="CX35" s="215"/>
      <c r="CY35" s="215"/>
      <c r="CZ35" s="215"/>
      <c r="DA35" s="216"/>
    </row>
    <row r="36" spans="1:105" ht="13.5" x14ac:dyDescent="0.2">
      <c r="A36" s="227"/>
      <c r="B36" s="228"/>
      <c r="C36" s="228"/>
      <c r="D36" s="228"/>
      <c r="E36" s="228"/>
      <c r="F36" s="228"/>
      <c r="G36" s="229"/>
      <c r="H36" s="42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5"/>
      <c r="AM36" s="235"/>
      <c r="AN36" s="235"/>
      <c r="AO36" s="235"/>
      <c r="AP36" s="235"/>
      <c r="AQ36" s="235"/>
      <c r="AR36" s="235"/>
      <c r="AS36" s="235"/>
      <c r="AT36" s="235"/>
      <c r="AU36" s="235"/>
      <c r="AV36" s="235"/>
      <c r="AW36" s="235"/>
      <c r="AX36" s="235"/>
      <c r="AY36" s="235"/>
      <c r="AZ36" s="235"/>
      <c r="BA36" s="235"/>
      <c r="BB36" s="235"/>
      <c r="BC36" s="236"/>
      <c r="BD36" s="205" t="s">
        <v>320</v>
      </c>
      <c r="BE36" s="206"/>
      <c r="BF36" s="206"/>
      <c r="BG36" s="206"/>
      <c r="BH36" s="206"/>
      <c r="BI36" s="206"/>
      <c r="BJ36" s="206"/>
      <c r="BK36" s="206"/>
      <c r="BL36" s="206"/>
      <c r="BM36" s="206"/>
      <c r="BN36" s="207"/>
      <c r="BO36" s="208"/>
      <c r="BP36" s="209"/>
      <c r="BQ36" s="209"/>
      <c r="BR36" s="209"/>
      <c r="BS36" s="209"/>
      <c r="BT36" s="209"/>
      <c r="BU36" s="209"/>
      <c r="BV36" s="209"/>
      <c r="BW36" s="209"/>
      <c r="BX36" s="210"/>
      <c r="BY36" s="211"/>
      <c r="BZ36" s="212"/>
      <c r="CA36" s="212"/>
      <c r="CB36" s="212"/>
      <c r="CC36" s="212"/>
      <c r="CD36" s="212"/>
      <c r="CE36" s="212"/>
      <c r="CF36" s="212"/>
      <c r="CG36" s="212"/>
      <c r="CH36" s="213"/>
      <c r="CI36" s="239"/>
      <c r="CJ36" s="215"/>
      <c r="CK36" s="215"/>
      <c r="CL36" s="215"/>
      <c r="CM36" s="215"/>
      <c r="CN36" s="215"/>
      <c r="CO36" s="215"/>
      <c r="CP36" s="215"/>
      <c r="CQ36" s="215"/>
      <c r="CR36" s="215"/>
      <c r="CS36" s="215"/>
      <c r="CT36" s="215"/>
      <c r="CU36" s="215"/>
      <c r="CV36" s="215"/>
      <c r="CW36" s="215"/>
      <c r="CX36" s="215"/>
      <c r="CY36" s="215"/>
      <c r="CZ36" s="215"/>
      <c r="DA36" s="216"/>
    </row>
    <row r="37" spans="1:105" ht="13.5" x14ac:dyDescent="0.2">
      <c r="A37" s="230"/>
      <c r="B37" s="231"/>
      <c r="C37" s="231"/>
      <c r="D37" s="231"/>
      <c r="E37" s="231"/>
      <c r="F37" s="231"/>
      <c r="G37" s="232"/>
      <c r="H37" s="43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7"/>
      <c r="AJ37" s="237"/>
      <c r="AK37" s="237"/>
      <c r="AL37" s="237"/>
      <c r="AM37" s="237"/>
      <c r="AN37" s="237"/>
      <c r="AO37" s="237"/>
      <c r="AP37" s="237"/>
      <c r="AQ37" s="237"/>
      <c r="AR37" s="237"/>
      <c r="AS37" s="237"/>
      <c r="AT37" s="237"/>
      <c r="AU37" s="237"/>
      <c r="AV37" s="237"/>
      <c r="AW37" s="237"/>
      <c r="AX37" s="237"/>
      <c r="AY37" s="237"/>
      <c r="AZ37" s="237"/>
      <c r="BA37" s="237"/>
      <c r="BB37" s="237"/>
      <c r="BC37" s="238"/>
      <c r="BD37" s="205" t="s">
        <v>146</v>
      </c>
      <c r="BE37" s="206"/>
      <c r="BF37" s="206"/>
      <c r="BG37" s="206"/>
      <c r="BH37" s="206"/>
      <c r="BI37" s="206"/>
      <c r="BJ37" s="206"/>
      <c r="BK37" s="206"/>
      <c r="BL37" s="206"/>
      <c r="BM37" s="206"/>
      <c r="BN37" s="207"/>
      <c r="BO37" s="208"/>
      <c r="BP37" s="209"/>
      <c r="BQ37" s="209"/>
      <c r="BR37" s="209"/>
      <c r="BS37" s="209"/>
      <c r="BT37" s="209"/>
      <c r="BU37" s="209"/>
      <c r="BV37" s="209"/>
      <c r="BW37" s="209"/>
      <c r="BX37" s="210"/>
      <c r="BY37" s="211"/>
      <c r="BZ37" s="212"/>
      <c r="CA37" s="212"/>
      <c r="CB37" s="212"/>
      <c r="CC37" s="212"/>
      <c r="CD37" s="212"/>
      <c r="CE37" s="212"/>
      <c r="CF37" s="212"/>
      <c r="CG37" s="212"/>
      <c r="CH37" s="213"/>
      <c r="CI37" s="214"/>
      <c r="CJ37" s="215"/>
      <c r="CK37" s="215"/>
      <c r="CL37" s="215"/>
      <c r="CM37" s="215"/>
      <c r="CN37" s="215"/>
      <c r="CO37" s="215"/>
      <c r="CP37" s="215"/>
      <c r="CQ37" s="215"/>
      <c r="CR37" s="215"/>
      <c r="CS37" s="215"/>
      <c r="CT37" s="215"/>
      <c r="CU37" s="215"/>
      <c r="CV37" s="215"/>
      <c r="CW37" s="215"/>
      <c r="CX37" s="215"/>
      <c r="CY37" s="215"/>
      <c r="CZ37" s="215"/>
      <c r="DA37" s="216"/>
    </row>
    <row r="38" spans="1:105" ht="47.25" customHeight="1" x14ac:dyDescent="0.2">
      <c r="A38" s="217" t="s">
        <v>136</v>
      </c>
      <c r="B38" s="218"/>
      <c r="C38" s="218"/>
      <c r="D38" s="218"/>
      <c r="E38" s="218"/>
      <c r="F38" s="218"/>
      <c r="G38" s="219"/>
      <c r="H38" s="40"/>
      <c r="I38" s="220" t="s">
        <v>331</v>
      </c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220"/>
      <c r="AX38" s="220"/>
      <c r="AY38" s="220"/>
      <c r="AZ38" s="220"/>
      <c r="BA38" s="220"/>
      <c r="BB38" s="220"/>
      <c r="BC38" s="221"/>
      <c r="BD38" s="205" t="s">
        <v>27</v>
      </c>
      <c r="BE38" s="206"/>
      <c r="BF38" s="206"/>
      <c r="BG38" s="206"/>
      <c r="BH38" s="206"/>
      <c r="BI38" s="206"/>
      <c r="BJ38" s="206"/>
      <c r="BK38" s="206"/>
      <c r="BL38" s="206"/>
      <c r="BM38" s="206"/>
      <c r="BN38" s="207"/>
      <c r="BO38" s="208"/>
      <c r="BP38" s="209"/>
      <c r="BQ38" s="209"/>
      <c r="BR38" s="209"/>
      <c r="BS38" s="209"/>
      <c r="BT38" s="209"/>
      <c r="BU38" s="209"/>
      <c r="BV38" s="209"/>
      <c r="BW38" s="209"/>
      <c r="BX38" s="210"/>
      <c r="BY38" s="211">
        <f>BY18-BY35-'Прил. 2 (приказ 1831-э)'!BW47</f>
        <v>34863.408610000006</v>
      </c>
      <c r="BZ38" s="212"/>
      <c r="CA38" s="212"/>
      <c r="CB38" s="212"/>
      <c r="CC38" s="212"/>
      <c r="CD38" s="212"/>
      <c r="CE38" s="212"/>
      <c r="CF38" s="212"/>
      <c r="CG38" s="212"/>
      <c r="CH38" s="213"/>
      <c r="CI38" s="214"/>
      <c r="CJ38" s="222"/>
      <c r="CK38" s="222"/>
      <c r="CL38" s="222"/>
      <c r="CM38" s="222"/>
      <c r="CN38" s="222"/>
      <c r="CO38" s="222"/>
      <c r="CP38" s="222"/>
      <c r="CQ38" s="222"/>
      <c r="CR38" s="222"/>
      <c r="CS38" s="222"/>
      <c r="CT38" s="222"/>
      <c r="CU38" s="222"/>
      <c r="CV38" s="222"/>
      <c r="CW38" s="222"/>
      <c r="CX38" s="222"/>
      <c r="CY38" s="222"/>
      <c r="CZ38" s="222"/>
      <c r="DA38" s="223"/>
    </row>
    <row r="39" spans="1:105" ht="15" x14ac:dyDescent="0.25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</row>
    <row r="40" spans="1:105" x14ac:dyDescent="0.2">
      <c r="A40" s="37" t="s">
        <v>162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</row>
    <row r="41" spans="1:10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</row>
    <row r="42" spans="1:105" ht="29.25" customHeight="1" x14ac:dyDescent="0.2">
      <c r="A42" s="204" t="s">
        <v>332</v>
      </c>
      <c r="B42" s="204"/>
      <c r="C42" s="20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  <c r="BM42" s="204"/>
      <c r="BN42" s="204"/>
      <c r="BO42" s="204"/>
      <c r="BP42" s="204"/>
      <c r="BQ42" s="204"/>
      <c r="BR42" s="204"/>
      <c r="BS42" s="204"/>
      <c r="BT42" s="204"/>
      <c r="BU42" s="204"/>
      <c r="BV42" s="204"/>
      <c r="BW42" s="204"/>
      <c r="BX42" s="204"/>
      <c r="BY42" s="204"/>
      <c r="BZ42" s="204"/>
      <c r="CA42" s="204"/>
      <c r="CB42" s="204"/>
      <c r="CC42" s="204"/>
      <c r="CD42" s="204"/>
      <c r="CE42" s="204"/>
      <c r="CF42" s="204"/>
      <c r="CG42" s="204"/>
      <c r="CH42" s="204"/>
      <c r="CI42" s="204"/>
      <c r="CJ42" s="204"/>
      <c r="CK42" s="204"/>
      <c r="CL42" s="204"/>
      <c r="CM42" s="204"/>
      <c r="CN42" s="204"/>
      <c r="CO42" s="204"/>
      <c r="CP42" s="204"/>
      <c r="CQ42" s="204"/>
      <c r="CR42" s="204"/>
      <c r="CS42" s="204"/>
      <c r="CT42" s="204"/>
      <c r="CU42" s="204"/>
      <c r="CV42" s="204"/>
      <c r="CW42" s="204"/>
      <c r="CX42" s="204"/>
      <c r="CY42" s="204"/>
      <c r="CZ42" s="204"/>
      <c r="DA42" s="204"/>
    </row>
  </sheetData>
  <mergeCells count="118">
    <mergeCell ref="J13:BH13"/>
    <mergeCell ref="J14:BH14"/>
    <mergeCell ref="A16:G17"/>
    <mergeCell ref="H16:BC17"/>
    <mergeCell ref="BD16:BN17"/>
    <mergeCell ref="BO16:CH16"/>
    <mergeCell ref="A5:DA5"/>
    <mergeCell ref="A6:DA6"/>
    <mergeCell ref="A7:DA7"/>
    <mergeCell ref="A8:DA8"/>
    <mergeCell ref="A9:DA9"/>
    <mergeCell ref="Q12:DA12"/>
    <mergeCell ref="CI16:DA17"/>
    <mergeCell ref="BO17:BX17"/>
    <mergeCell ref="BY17:CH17"/>
    <mergeCell ref="A18:G18"/>
    <mergeCell ref="I18:BC18"/>
    <mergeCell ref="BD18:BN18"/>
    <mergeCell ref="BO18:BX18"/>
    <mergeCell ref="BY18:CH18"/>
    <mergeCell ref="CI18:DA18"/>
    <mergeCell ref="BD21:BN21"/>
    <mergeCell ref="BO21:BX21"/>
    <mergeCell ref="BY21:CH21"/>
    <mergeCell ref="CI21:DA21"/>
    <mergeCell ref="A22:G22"/>
    <mergeCell ref="I22:BC22"/>
    <mergeCell ref="BD22:BN22"/>
    <mergeCell ref="BO22:BX22"/>
    <mergeCell ref="BY22:CH22"/>
    <mergeCell ref="CI22:DA22"/>
    <mergeCell ref="A19:G21"/>
    <mergeCell ref="I19:BC21"/>
    <mergeCell ref="BD19:BN19"/>
    <mergeCell ref="BO19:BX19"/>
    <mergeCell ref="BY19:CH19"/>
    <mergeCell ref="CI19:DA19"/>
    <mergeCell ref="BD20:BN20"/>
    <mergeCell ref="BO20:BX20"/>
    <mergeCell ref="BY20:CH20"/>
    <mergeCell ref="CI20:DA20"/>
    <mergeCell ref="A26:G28"/>
    <mergeCell ref="I26:BC28"/>
    <mergeCell ref="BD26:BN26"/>
    <mergeCell ref="BO26:BX26"/>
    <mergeCell ref="BY26:CH26"/>
    <mergeCell ref="CI26:DA26"/>
    <mergeCell ref="A23:G25"/>
    <mergeCell ref="I23:BC25"/>
    <mergeCell ref="BD23:BN23"/>
    <mergeCell ref="BO23:BX23"/>
    <mergeCell ref="BY23:CH23"/>
    <mergeCell ref="CI23:DA23"/>
    <mergeCell ref="BD24:BN24"/>
    <mergeCell ref="BO24:BX24"/>
    <mergeCell ref="BY24:CH24"/>
    <mergeCell ref="CI24:DA24"/>
    <mergeCell ref="BD27:BN27"/>
    <mergeCell ref="BO27:BX27"/>
    <mergeCell ref="BY27:CH27"/>
    <mergeCell ref="CI27:DA27"/>
    <mergeCell ref="BD28:BN28"/>
    <mergeCell ref="BO28:BX28"/>
    <mergeCell ref="BY28:CH28"/>
    <mergeCell ref="CI28:DA28"/>
    <mergeCell ref="A32:G34"/>
    <mergeCell ref="I32:BC34"/>
    <mergeCell ref="BD32:BN32"/>
    <mergeCell ref="BO32:BX32"/>
    <mergeCell ref="BY32:CH32"/>
    <mergeCell ref="CI32:DA32"/>
    <mergeCell ref="A29:G31"/>
    <mergeCell ref="I29:BC31"/>
    <mergeCell ref="BD29:BN29"/>
    <mergeCell ref="BO29:BX29"/>
    <mergeCell ref="BY29:CH29"/>
    <mergeCell ref="CI29:DA29"/>
    <mergeCell ref="BD30:BN30"/>
    <mergeCell ref="BO30:BX30"/>
    <mergeCell ref="BY30:CH30"/>
    <mergeCell ref="CI30:DA30"/>
    <mergeCell ref="BD33:BN33"/>
    <mergeCell ref="BO33:BX33"/>
    <mergeCell ref="BY33:CH33"/>
    <mergeCell ref="CI33:DA33"/>
    <mergeCell ref="BD25:BN25"/>
    <mergeCell ref="BO25:BX25"/>
    <mergeCell ref="BY25:CH25"/>
    <mergeCell ref="CI25:DA25"/>
    <mergeCell ref="BD34:BN34"/>
    <mergeCell ref="BO34:BX34"/>
    <mergeCell ref="BY34:CH34"/>
    <mergeCell ref="CI34:DA34"/>
    <mergeCell ref="BD31:BN31"/>
    <mergeCell ref="BO31:BX31"/>
    <mergeCell ref="BY31:CH31"/>
    <mergeCell ref="CI31:DA31"/>
    <mergeCell ref="A42:DA42"/>
    <mergeCell ref="BD37:BN37"/>
    <mergeCell ref="BO37:BX37"/>
    <mergeCell ref="BY37:CH37"/>
    <mergeCell ref="CI37:DA37"/>
    <mergeCell ref="A38:G38"/>
    <mergeCell ref="I38:BC38"/>
    <mergeCell ref="BD38:BN38"/>
    <mergeCell ref="BO38:BX38"/>
    <mergeCell ref="BY38:CH38"/>
    <mergeCell ref="CI38:DA38"/>
    <mergeCell ref="A35:G37"/>
    <mergeCell ref="I35:BC37"/>
    <mergeCell ref="BD35:BN35"/>
    <mergeCell ref="BO35:BX35"/>
    <mergeCell ref="BY35:CH35"/>
    <mergeCell ref="CI35:DA35"/>
    <mergeCell ref="BD36:BN36"/>
    <mergeCell ref="BO36:BX36"/>
    <mergeCell ref="BY36:CH36"/>
    <mergeCell ref="CI36:DA36"/>
  </mergeCells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I90"/>
  <sheetViews>
    <sheetView view="pageBreakPreview" topLeftCell="A55" zoomScaleNormal="100" workbookViewId="0">
      <selection activeCell="BW60" activeCellId="1" sqref="BW18 BW60"/>
    </sheetView>
  </sheetViews>
  <sheetFormatPr defaultColWidth="0.85546875" defaultRowHeight="15" customHeight="1" x14ac:dyDescent="0.25"/>
  <cols>
    <col min="1" max="58" width="0.85546875" style="38"/>
    <col min="59" max="59" width="3.28515625" style="38" customWidth="1"/>
    <col min="60" max="70" width="0.85546875" style="38"/>
    <col min="71" max="71" width="2.42578125" style="38" customWidth="1"/>
    <col min="72" max="72" width="10.42578125" style="38" hidden="1" customWidth="1"/>
    <col min="73" max="73" width="10.28515625" style="3" hidden="1" customWidth="1"/>
    <col min="74" max="75" width="10.28515625" style="3" customWidth="1"/>
    <col min="76" max="91" width="0.85546875" style="38"/>
    <col min="92" max="92" width="49.140625" style="38" customWidth="1"/>
    <col min="93" max="112" width="0.85546875" style="38"/>
    <col min="113" max="113" width="12.7109375" style="38" bestFit="1" customWidth="1"/>
    <col min="114" max="16384" width="0.85546875" style="38"/>
  </cols>
  <sheetData>
    <row r="1" spans="1:113" s="37" customFormat="1" ht="12" customHeight="1" x14ac:dyDescent="0.2">
      <c r="BU1" s="1"/>
      <c r="BV1" s="1"/>
      <c r="BW1" s="1"/>
      <c r="CN1" s="44" t="s">
        <v>0</v>
      </c>
    </row>
    <row r="2" spans="1:113" s="37" customFormat="1" ht="12" customHeight="1" x14ac:dyDescent="0.2">
      <c r="BU2" s="1"/>
      <c r="BV2" s="1"/>
      <c r="BW2" s="1"/>
      <c r="CN2" s="44" t="s">
        <v>1</v>
      </c>
    </row>
    <row r="3" spans="1:113" s="37" customFormat="1" ht="12" customHeight="1" x14ac:dyDescent="0.2">
      <c r="BU3" s="1"/>
      <c r="BV3" s="1"/>
      <c r="BW3" s="1"/>
      <c r="CN3" s="44" t="s">
        <v>2</v>
      </c>
    </row>
    <row r="4" spans="1:113" ht="21" customHeight="1" x14ac:dyDescent="0.25"/>
    <row r="5" spans="1:113" s="45" customFormat="1" ht="14.25" customHeight="1" x14ac:dyDescent="0.25">
      <c r="A5" s="255" t="s">
        <v>3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5"/>
      <c r="AP5" s="255"/>
      <c r="AQ5" s="255"/>
      <c r="AR5" s="255"/>
      <c r="AS5" s="255"/>
      <c r="AT5" s="255"/>
      <c r="AU5" s="255"/>
      <c r="AV5" s="255"/>
      <c r="AW5" s="255"/>
      <c r="AX5" s="255"/>
      <c r="AY5" s="255"/>
      <c r="AZ5" s="255"/>
      <c r="BA5" s="255"/>
      <c r="BB5" s="255"/>
      <c r="BC5" s="255"/>
      <c r="BD5" s="255"/>
      <c r="BE5" s="255"/>
      <c r="BF5" s="255"/>
      <c r="BG5" s="255"/>
      <c r="BH5" s="255"/>
      <c r="BI5" s="255"/>
      <c r="BJ5" s="255"/>
      <c r="BK5" s="255"/>
      <c r="BL5" s="255"/>
      <c r="BM5" s="255"/>
      <c r="BN5" s="255"/>
      <c r="BO5" s="255"/>
      <c r="BP5" s="255"/>
      <c r="BQ5" s="255"/>
      <c r="BR5" s="255"/>
      <c r="BS5" s="255"/>
      <c r="BT5" s="255"/>
      <c r="BU5" s="255"/>
      <c r="BV5" s="255"/>
      <c r="BW5" s="255"/>
      <c r="BX5" s="255"/>
      <c r="BY5" s="255"/>
      <c r="BZ5" s="255"/>
      <c r="CA5" s="255"/>
      <c r="CB5" s="255"/>
      <c r="CC5" s="255"/>
      <c r="CD5" s="255"/>
      <c r="CE5" s="255"/>
      <c r="CF5" s="255"/>
      <c r="CG5" s="255"/>
      <c r="CH5" s="255"/>
      <c r="CI5" s="255"/>
      <c r="CJ5" s="255"/>
      <c r="CK5" s="255"/>
      <c r="CL5" s="255"/>
      <c r="CM5" s="255"/>
      <c r="CN5" s="255"/>
    </row>
    <row r="6" spans="1:113" s="45" customFormat="1" ht="14.25" customHeight="1" x14ac:dyDescent="0.25">
      <c r="A6" s="255" t="s">
        <v>4</v>
      </c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  <c r="Y6" s="255"/>
      <c r="Z6" s="255"/>
      <c r="AA6" s="255"/>
      <c r="AB6" s="255"/>
      <c r="AC6" s="255"/>
      <c r="AD6" s="255"/>
      <c r="AE6" s="255"/>
      <c r="AF6" s="255"/>
      <c r="AG6" s="255"/>
      <c r="AH6" s="255"/>
      <c r="AI6" s="255"/>
      <c r="AJ6" s="255"/>
      <c r="AK6" s="255"/>
      <c r="AL6" s="255"/>
      <c r="AM6" s="255"/>
      <c r="AN6" s="255"/>
      <c r="AO6" s="255"/>
      <c r="AP6" s="255"/>
      <c r="AQ6" s="255"/>
      <c r="AR6" s="255"/>
      <c r="AS6" s="255"/>
      <c r="AT6" s="255"/>
      <c r="AU6" s="255"/>
      <c r="AV6" s="255"/>
      <c r="AW6" s="255"/>
      <c r="AX6" s="255"/>
      <c r="AY6" s="255"/>
      <c r="AZ6" s="255"/>
      <c r="BA6" s="255"/>
      <c r="BB6" s="255"/>
      <c r="BC6" s="255"/>
      <c r="BD6" s="255"/>
      <c r="BE6" s="255"/>
      <c r="BF6" s="255"/>
      <c r="BG6" s="255"/>
      <c r="BH6" s="255"/>
      <c r="BI6" s="255"/>
      <c r="BJ6" s="255"/>
      <c r="BK6" s="255"/>
      <c r="BL6" s="255"/>
      <c r="BM6" s="255"/>
      <c r="BN6" s="255"/>
      <c r="BO6" s="255"/>
      <c r="BP6" s="255"/>
      <c r="BQ6" s="255"/>
      <c r="BR6" s="255"/>
      <c r="BS6" s="255"/>
      <c r="BT6" s="255"/>
      <c r="BU6" s="255"/>
      <c r="BV6" s="255"/>
      <c r="BW6" s="255"/>
      <c r="BX6" s="255"/>
      <c r="BY6" s="255"/>
      <c r="BZ6" s="255"/>
      <c r="CA6" s="255"/>
      <c r="CB6" s="255"/>
      <c r="CC6" s="255"/>
      <c r="CD6" s="255"/>
      <c r="CE6" s="255"/>
      <c r="CF6" s="255"/>
      <c r="CG6" s="255"/>
      <c r="CH6" s="255"/>
      <c r="CI6" s="255"/>
      <c r="CJ6" s="255"/>
      <c r="CK6" s="255"/>
      <c r="CL6" s="255"/>
      <c r="CM6" s="255"/>
      <c r="CN6" s="255"/>
    </row>
    <row r="7" spans="1:113" s="45" customFormat="1" ht="14.25" customHeight="1" x14ac:dyDescent="0.25">
      <c r="A7" s="255" t="s">
        <v>5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255"/>
      <c r="BM7" s="255"/>
      <c r="BN7" s="255"/>
      <c r="BO7" s="255"/>
      <c r="BP7" s="255"/>
      <c r="BQ7" s="255"/>
      <c r="BR7" s="255"/>
      <c r="BS7" s="255"/>
      <c r="BT7" s="255"/>
      <c r="BU7" s="255"/>
      <c r="BV7" s="255"/>
      <c r="BW7" s="255"/>
      <c r="BX7" s="255"/>
      <c r="BY7" s="255"/>
      <c r="BZ7" s="255"/>
      <c r="CA7" s="255"/>
      <c r="CB7" s="255"/>
      <c r="CC7" s="255"/>
      <c r="CD7" s="255"/>
      <c r="CE7" s="255"/>
      <c r="CF7" s="255"/>
      <c r="CG7" s="255"/>
      <c r="CH7" s="255"/>
      <c r="CI7" s="255"/>
      <c r="CJ7" s="255"/>
      <c r="CK7" s="255"/>
      <c r="CL7" s="255"/>
      <c r="CM7" s="255"/>
      <c r="CN7" s="255"/>
    </row>
    <row r="8" spans="1:113" s="45" customFormat="1" ht="14.25" customHeight="1" x14ac:dyDescent="0.25">
      <c r="A8" s="255" t="s">
        <v>6</v>
      </c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5"/>
      <c r="BM8" s="255"/>
      <c r="BN8" s="255"/>
      <c r="BO8" s="255"/>
      <c r="BP8" s="255"/>
      <c r="BQ8" s="255"/>
      <c r="BR8" s="255"/>
      <c r="BS8" s="255"/>
      <c r="BT8" s="255"/>
      <c r="BU8" s="255"/>
      <c r="BV8" s="255"/>
      <c r="BW8" s="255"/>
      <c r="BX8" s="255"/>
      <c r="BY8" s="255"/>
      <c r="BZ8" s="255"/>
      <c r="CA8" s="255"/>
      <c r="CB8" s="255"/>
      <c r="CC8" s="255"/>
      <c r="CD8" s="255"/>
      <c r="CE8" s="255"/>
      <c r="CF8" s="255"/>
      <c r="CG8" s="255"/>
      <c r="CH8" s="255"/>
      <c r="CI8" s="255"/>
      <c r="CJ8" s="255"/>
      <c r="CK8" s="255"/>
      <c r="CL8" s="255"/>
      <c r="CM8" s="255"/>
      <c r="CN8" s="255"/>
    </row>
    <row r="9" spans="1:113" ht="21" customHeight="1" x14ac:dyDescent="0.25"/>
    <row r="10" spans="1:113" x14ac:dyDescent="0.25">
      <c r="C10" s="39" t="s">
        <v>7</v>
      </c>
      <c r="D10" s="39"/>
      <c r="AG10" s="258" t="s">
        <v>367</v>
      </c>
      <c r="AH10" s="258"/>
      <c r="AI10" s="258"/>
      <c r="AJ10" s="258"/>
      <c r="AK10" s="258"/>
      <c r="AL10" s="258"/>
      <c r="AM10" s="258"/>
      <c r="AN10" s="258"/>
      <c r="AO10" s="258"/>
      <c r="AP10" s="258"/>
      <c r="AQ10" s="258"/>
      <c r="AR10" s="258"/>
      <c r="AS10" s="258"/>
      <c r="AT10" s="258"/>
      <c r="AU10" s="258"/>
      <c r="AV10" s="258"/>
      <c r="AW10" s="258"/>
      <c r="AX10" s="258"/>
      <c r="AY10" s="258"/>
      <c r="AZ10" s="258"/>
      <c r="BA10" s="258"/>
      <c r="BB10" s="258"/>
      <c r="BC10" s="258"/>
      <c r="BD10" s="258"/>
      <c r="BE10" s="258"/>
      <c r="BF10" s="258"/>
      <c r="BG10" s="258"/>
      <c r="BH10" s="258"/>
      <c r="BI10" s="258"/>
      <c r="BJ10" s="258"/>
      <c r="BK10" s="258"/>
      <c r="BL10" s="258"/>
      <c r="BM10" s="258"/>
      <c r="BN10" s="258"/>
      <c r="BO10" s="258"/>
      <c r="BP10" s="258"/>
      <c r="BQ10" s="258"/>
      <c r="BR10" s="258"/>
      <c r="BS10" s="258"/>
      <c r="BT10" s="258"/>
      <c r="BU10" s="258"/>
      <c r="BV10" s="258"/>
      <c r="BW10" s="258"/>
      <c r="BX10" s="258"/>
      <c r="BY10" s="258"/>
      <c r="BZ10" s="258"/>
      <c r="CA10" s="258"/>
      <c r="CB10" s="258"/>
      <c r="CC10" s="258"/>
      <c r="CD10" s="258"/>
      <c r="CE10" s="258"/>
      <c r="CF10" s="258"/>
      <c r="CG10" s="258"/>
      <c r="CH10" s="258"/>
      <c r="CI10" s="258"/>
      <c r="CJ10" s="258"/>
      <c r="CK10" s="258"/>
      <c r="CL10" s="258"/>
      <c r="CM10" s="258"/>
      <c r="CN10" s="258"/>
    </row>
    <row r="11" spans="1:113" x14ac:dyDescent="0.25">
      <c r="C11" s="39" t="s">
        <v>8</v>
      </c>
      <c r="D11" s="39"/>
      <c r="J11" s="280" t="s">
        <v>9</v>
      </c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  <c r="AL11" s="280"/>
      <c r="AM11" s="280"/>
      <c r="AN11" s="280"/>
      <c r="AO11" s="280"/>
      <c r="AP11" s="280"/>
      <c r="AQ11" s="280"/>
      <c r="AR11" s="280"/>
      <c r="AS11" s="280"/>
      <c r="AT11" s="280"/>
      <c r="AU11" s="280"/>
      <c r="AV11" s="280"/>
      <c r="AW11" s="280"/>
      <c r="AX11" s="280"/>
      <c r="AY11" s="280"/>
      <c r="AZ11" s="280"/>
      <c r="BA11" s="280"/>
      <c r="BB11" s="280"/>
      <c r="BC11" s="280"/>
      <c r="BD11" s="280"/>
      <c r="BE11" s="280"/>
      <c r="BF11" s="280"/>
      <c r="BG11" s="280"/>
      <c r="BH11" s="280"/>
      <c r="BI11" s="280"/>
      <c r="BJ11" s="280"/>
      <c r="BK11" s="280"/>
      <c r="BL11" s="280"/>
      <c r="BM11" s="280"/>
      <c r="BN11" s="280"/>
    </row>
    <row r="12" spans="1:113" x14ac:dyDescent="0.25">
      <c r="C12" s="39" t="s">
        <v>10</v>
      </c>
      <c r="D12" s="39"/>
      <c r="J12" s="277" t="s">
        <v>333</v>
      </c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77"/>
      <c r="AP12" s="277"/>
      <c r="AQ12" s="277"/>
      <c r="AR12" s="277"/>
      <c r="AS12" s="277"/>
      <c r="AT12" s="277"/>
      <c r="AU12" s="277"/>
      <c r="AV12" s="277"/>
      <c r="AW12" s="277"/>
      <c r="AX12" s="277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7"/>
      <c r="BJ12" s="277"/>
      <c r="BK12" s="277"/>
      <c r="BL12" s="277"/>
      <c r="BM12" s="277"/>
      <c r="BN12" s="277"/>
    </row>
    <row r="13" spans="1:113" x14ac:dyDescent="0.25">
      <c r="C13" s="39" t="s">
        <v>12</v>
      </c>
      <c r="D13" s="39"/>
      <c r="AQ13" s="278" t="s">
        <v>365</v>
      </c>
      <c r="AR13" s="278"/>
      <c r="AS13" s="278"/>
      <c r="AT13" s="278"/>
      <c r="AU13" s="278"/>
      <c r="AV13" s="278"/>
      <c r="AW13" s="278"/>
      <c r="AX13" s="278"/>
      <c r="AY13" s="279" t="s">
        <v>13</v>
      </c>
      <c r="AZ13" s="279"/>
      <c r="BA13" s="278" t="s">
        <v>366</v>
      </c>
      <c r="BB13" s="278"/>
      <c r="BC13" s="278"/>
      <c r="BD13" s="278"/>
      <c r="BE13" s="278"/>
      <c r="BF13" s="278"/>
      <c r="BG13" s="278"/>
      <c r="BH13" s="278"/>
      <c r="BI13" s="38" t="s">
        <v>14</v>
      </c>
    </row>
    <row r="15" spans="1:113" s="46" customFormat="1" ht="24.95" customHeight="1" x14ac:dyDescent="0.2">
      <c r="A15" s="243" t="s">
        <v>15</v>
      </c>
      <c r="B15" s="244"/>
      <c r="C15" s="244"/>
      <c r="D15" s="244"/>
      <c r="E15" s="244"/>
      <c r="F15" s="244"/>
      <c r="G15" s="244"/>
      <c r="H15" s="244"/>
      <c r="I15" s="245"/>
      <c r="J15" s="249" t="s">
        <v>16</v>
      </c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50"/>
      <c r="Z15" s="250"/>
      <c r="AA15" s="250"/>
      <c r="AB15" s="250"/>
      <c r="AC15" s="250"/>
      <c r="AD15" s="250"/>
      <c r="AE15" s="250"/>
      <c r="AF15" s="250"/>
      <c r="AG15" s="250"/>
      <c r="AH15" s="250"/>
      <c r="AI15" s="250"/>
      <c r="AJ15" s="250"/>
      <c r="AK15" s="250"/>
      <c r="AL15" s="250"/>
      <c r="AM15" s="250"/>
      <c r="AN15" s="250"/>
      <c r="AO15" s="250"/>
      <c r="AP15" s="250"/>
      <c r="AQ15" s="250"/>
      <c r="AR15" s="250"/>
      <c r="AS15" s="250"/>
      <c r="AT15" s="250"/>
      <c r="AU15" s="250"/>
      <c r="AV15" s="250"/>
      <c r="AW15" s="250"/>
      <c r="AX15" s="250"/>
      <c r="AY15" s="250"/>
      <c r="AZ15" s="250"/>
      <c r="BA15" s="250"/>
      <c r="BB15" s="250"/>
      <c r="BC15" s="250"/>
      <c r="BD15" s="250"/>
      <c r="BE15" s="250"/>
      <c r="BF15" s="250"/>
      <c r="BG15" s="250"/>
      <c r="BH15" s="251"/>
      <c r="BI15" s="243" t="s">
        <v>17</v>
      </c>
      <c r="BJ15" s="244"/>
      <c r="BK15" s="244"/>
      <c r="BL15" s="244"/>
      <c r="BM15" s="244"/>
      <c r="BN15" s="244"/>
      <c r="BO15" s="244"/>
      <c r="BP15" s="244"/>
      <c r="BQ15" s="244"/>
      <c r="BR15" s="244"/>
      <c r="BS15" s="245"/>
      <c r="BT15" s="240" t="s">
        <v>18</v>
      </c>
      <c r="BU15" s="241"/>
      <c r="BV15" s="240" t="s">
        <v>362</v>
      </c>
      <c r="BW15" s="241"/>
      <c r="BX15" s="243" t="s">
        <v>19</v>
      </c>
      <c r="BY15" s="244"/>
      <c r="BZ15" s="244"/>
      <c r="CA15" s="244"/>
      <c r="CB15" s="244"/>
      <c r="CC15" s="244"/>
      <c r="CD15" s="244"/>
      <c r="CE15" s="244"/>
      <c r="CF15" s="244"/>
      <c r="CG15" s="244"/>
      <c r="CH15" s="244"/>
      <c r="CI15" s="244"/>
      <c r="CJ15" s="244"/>
      <c r="CK15" s="244"/>
      <c r="CL15" s="244"/>
      <c r="CM15" s="244"/>
      <c r="CN15" s="245"/>
    </row>
    <row r="16" spans="1:113" s="46" customFormat="1" ht="24.95" customHeight="1" x14ac:dyDescent="0.2">
      <c r="A16" s="246"/>
      <c r="B16" s="247"/>
      <c r="C16" s="247"/>
      <c r="D16" s="247"/>
      <c r="E16" s="247"/>
      <c r="F16" s="247"/>
      <c r="G16" s="247"/>
      <c r="H16" s="247"/>
      <c r="I16" s="248"/>
      <c r="J16" s="252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3"/>
      <c r="AK16" s="253"/>
      <c r="AL16" s="253"/>
      <c r="AM16" s="253"/>
      <c r="AN16" s="253"/>
      <c r="AO16" s="253"/>
      <c r="AP16" s="253"/>
      <c r="AQ16" s="253"/>
      <c r="AR16" s="253"/>
      <c r="AS16" s="253"/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4"/>
      <c r="BI16" s="246"/>
      <c r="BJ16" s="247"/>
      <c r="BK16" s="247"/>
      <c r="BL16" s="247"/>
      <c r="BM16" s="247"/>
      <c r="BN16" s="247"/>
      <c r="BO16" s="247"/>
      <c r="BP16" s="247"/>
      <c r="BQ16" s="247"/>
      <c r="BR16" s="247"/>
      <c r="BS16" s="248"/>
      <c r="BT16" s="47" t="s">
        <v>20</v>
      </c>
      <c r="BU16" s="33" t="s">
        <v>21</v>
      </c>
      <c r="BV16" s="47" t="s">
        <v>20</v>
      </c>
      <c r="BW16" s="33" t="s">
        <v>21</v>
      </c>
      <c r="BX16" s="246"/>
      <c r="BY16" s="247"/>
      <c r="BZ16" s="247"/>
      <c r="CA16" s="247"/>
      <c r="CB16" s="247"/>
      <c r="CC16" s="247"/>
      <c r="CD16" s="247"/>
      <c r="CE16" s="247"/>
      <c r="CF16" s="247"/>
      <c r="CG16" s="247"/>
      <c r="CH16" s="247"/>
      <c r="CI16" s="247"/>
      <c r="CJ16" s="247"/>
      <c r="CK16" s="247"/>
      <c r="CL16" s="247"/>
      <c r="CM16" s="247"/>
      <c r="CN16" s="248"/>
      <c r="DI16" s="48"/>
    </row>
    <row r="17" spans="1:113" s="46" customFormat="1" ht="24.95" customHeight="1" x14ac:dyDescent="0.2">
      <c r="A17" s="259" t="s">
        <v>22</v>
      </c>
      <c r="B17" s="260"/>
      <c r="C17" s="260"/>
      <c r="D17" s="260"/>
      <c r="E17" s="260"/>
      <c r="F17" s="260"/>
      <c r="G17" s="260"/>
      <c r="H17" s="260"/>
      <c r="I17" s="261"/>
      <c r="J17" s="47"/>
      <c r="K17" s="220" t="s">
        <v>23</v>
      </c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49"/>
      <c r="BI17" s="240" t="s">
        <v>24</v>
      </c>
      <c r="BJ17" s="241"/>
      <c r="BK17" s="241"/>
      <c r="BL17" s="241"/>
      <c r="BM17" s="241"/>
      <c r="BN17" s="241"/>
      <c r="BO17" s="241"/>
      <c r="BP17" s="241"/>
      <c r="BQ17" s="241"/>
      <c r="BR17" s="241"/>
      <c r="BS17" s="242"/>
      <c r="BT17" s="47" t="s">
        <v>24</v>
      </c>
      <c r="BU17" s="33" t="s">
        <v>24</v>
      </c>
      <c r="BV17" s="33"/>
      <c r="BW17" s="33"/>
      <c r="BX17" s="262" t="s">
        <v>24</v>
      </c>
      <c r="BY17" s="263"/>
      <c r="BZ17" s="263"/>
      <c r="CA17" s="263"/>
      <c r="CB17" s="263"/>
      <c r="CC17" s="263"/>
      <c r="CD17" s="263"/>
      <c r="CE17" s="263"/>
      <c r="CF17" s="263"/>
      <c r="CG17" s="263"/>
      <c r="CH17" s="263"/>
      <c r="CI17" s="263"/>
      <c r="CJ17" s="263"/>
      <c r="CK17" s="263"/>
      <c r="CL17" s="263"/>
      <c r="CM17" s="263"/>
      <c r="CN17" s="264"/>
      <c r="DI17" s="50"/>
    </row>
    <row r="18" spans="1:113" s="46" customFormat="1" ht="24.95" customHeight="1" x14ac:dyDescent="0.2">
      <c r="A18" s="269" t="s">
        <v>25</v>
      </c>
      <c r="B18" s="270"/>
      <c r="C18" s="270"/>
      <c r="D18" s="270"/>
      <c r="E18" s="270"/>
      <c r="F18" s="270"/>
      <c r="G18" s="270"/>
      <c r="H18" s="270"/>
      <c r="I18" s="271"/>
      <c r="J18" s="72"/>
      <c r="K18" s="272" t="s">
        <v>26</v>
      </c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272"/>
      <c r="BC18" s="272"/>
      <c r="BD18" s="272"/>
      <c r="BE18" s="272"/>
      <c r="BF18" s="272"/>
      <c r="BG18" s="272"/>
      <c r="BH18" s="73"/>
      <c r="BI18" s="273" t="s">
        <v>27</v>
      </c>
      <c r="BJ18" s="274"/>
      <c r="BK18" s="274"/>
      <c r="BL18" s="274"/>
      <c r="BM18" s="274"/>
      <c r="BN18" s="274"/>
      <c r="BO18" s="274"/>
      <c r="BP18" s="274"/>
      <c r="BQ18" s="274"/>
      <c r="BR18" s="274"/>
      <c r="BS18" s="275"/>
      <c r="BT18" s="74">
        <f>BT19+BT43+BT58</f>
        <v>30457.791112008046</v>
      </c>
      <c r="BU18" s="74">
        <f>BU19+BU43</f>
        <v>43870.174441980002</v>
      </c>
      <c r="BV18" s="75">
        <v>25150.202866232248</v>
      </c>
      <c r="BW18" s="75">
        <f>BW19+BW43</f>
        <v>57421.679710000004</v>
      </c>
      <c r="BX18" s="243"/>
      <c r="BY18" s="244"/>
      <c r="BZ18" s="244"/>
      <c r="CA18" s="244"/>
      <c r="CB18" s="244"/>
      <c r="CC18" s="244"/>
      <c r="CD18" s="244"/>
      <c r="CE18" s="244"/>
      <c r="CF18" s="244"/>
      <c r="CG18" s="244"/>
      <c r="CH18" s="244"/>
      <c r="CI18" s="244"/>
      <c r="CJ18" s="244"/>
      <c r="CK18" s="244"/>
      <c r="CL18" s="244"/>
      <c r="CM18" s="244"/>
      <c r="CN18" s="245"/>
      <c r="DI18" s="48"/>
    </row>
    <row r="19" spans="1:113" s="46" customFormat="1" ht="24.95" customHeight="1" x14ac:dyDescent="0.2">
      <c r="A19" s="269" t="s">
        <v>28</v>
      </c>
      <c r="B19" s="270"/>
      <c r="C19" s="270"/>
      <c r="D19" s="270"/>
      <c r="E19" s="270"/>
      <c r="F19" s="270"/>
      <c r="G19" s="270"/>
      <c r="H19" s="270"/>
      <c r="I19" s="271"/>
      <c r="J19" s="72"/>
      <c r="K19" s="272" t="s">
        <v>29</v>
      </c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72"/>
      <c r="AU19" s="272"/>
      <c r="AV19" s="272"/>
      <c r="AW19" s="272"/>
      <c r="AX19" s="272"/>
      <c r="AY19" s="272"/>
      <c r="AZ19" s="272"/>
      <c r="BA19" s="272"/>
      <c r="BB19" s="272"/>
      <c r="BC19" s="272"/>
      <c r="BD19" s="272"/>
      <c r="BE19" s="272"/>
      <c r="BF19" s="272"/>
      <c r="BG19" s="272"/>
      <c r="BH19" s="73"/>
      <c r="BI19" s="273" t="s">
        <v>27</v>
      </c>
      <c r="BJ19" s="274"/>
      <c r="BK19" s="274"/>
      <c r="BL19" s="274"/>
      <c r="BM19" s="274"/>
      <c r="BN19" s="274"/>
      <c r="BO19" s="274"/>
      <c r="BP19" s="274"/>
      <c r="BQ19" s="274"/>
      <c r="BR19" s="274"/>
      <c r="BS19" s="275"/>
      <c r="BT19" s="74">
        <f>BT20+BT25+BT27+BT40+BT41</f>
        <v>11392.417445207966</v>
      </c>
      <c r="BU19" s="74">
        <f>BU20+BU25+BU27+BU40+BU41</f>
        <v>25976.162161786</v>
      </c>
      <c r="BV19" s="75">
        <f>BV20+BV25+BV27</f>
        <v>24154.81</v>
      </c>
      <c r="BW19" s="75">
        <f>BW20+BW25+BW27+BW42</f>
        <v>37480.820680000004</v>
      </c>
      <c r="BX19" s="262"/>
      <c r="BY19" s="263"/>
      <c r="BZ19" s="263"/>
      <c r="CA19" s="263"/>
      <c r="CB19" s="263"/>
      <c r="CC19" s="263"/>
      <c r="CD19" s="263"/>
      <c r="CE19" s="263"/>
      <c r="CF19" s="263"/>
      <c r="CG19" s="263"/>
      <c r="CH19" s="263"/>
      <c r="CI19" s="263"/>
      <c r="CJ19" s="263"/>
      <c r="CK19" s="263"/>
      <c r="CL19" s="263"/>
      <c r="CM19" s="263"/>
      <c r="CN19" s="264"/>
    </row>
    <row r="20" spans="1:113" s="46" customFormat="1" ht="24.95" customHeight="1" x14ac:dyDescent="0.2">
      <c r="A20" s="259" t="s">
        <v>30</v>
      </c>
      <c r="B20" s="260"/>
      <c r="C20" s="260"/>
      <c r="D20" s="260"/>
      <c r="E20" s="260"/>
      <c r="F20" s="260"/>
      <c r="G20" s="260"/>
      <c r="H20" s="260"/>
      <c r="I20" s="261"/>
      <c r="J20" s="47"/>
      <c r="K20" s="220" t="s">
        <v>31</v>
      </c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49"/>
      <c r="BI20" s="240" t="s">
        <v>27</v>
      </c>
      <c r="BJ20" s="241"/>
      <c r="BK20" s="241"/>
      <c r="BL20" s="241"/>
      <c r="BM20" s="241"/>
      <c r="BN20" s="241"/>
      <c r="BO20" s="241"/>
      <c r="BP20" s="241"/>
      <c r="BQ20" s="241"/>
      <c r="BR20" s="241"/>
      <c r="BS20" s="242"/>
      <c r="BT20" s="53">
        <f>BT22+BT23</f>
        <v>2336.4168656501524</v>
      </c>
      <c r="BU20" s="53">
        <f>BU22+BU23</f>
        <v>8589.2696855120012</v>
      </c>
      <c r="BV20" s="54">
        <f>BV23+BV21</f>
        <v>7036.0700000000006</v>
      </c>
      <c r="BW20" s="54">
        <f>BW21+BW23</f>
        <v>7451.4969799999999</v>
      </c>
      <c r="BX20" s="266" t="s">
        <v>369</v>
      </c>
      <c r="BY20" s="233"/>
      <c r="BZ20" s="233"/>
      <c r="CA20" s="233"/>
      <c r="CB20" s="233"/>
      <c r="CC20" s="233"/>
      <c r="CD20" s="233"/>
      <c r="CE20" s="233"/>
      <c r="CF20" s="233"/>
      <c r="CG20" s="233"/>
      <c r="CH20" s="233"/>
      <c r="CI20" s="233"/>
      <c r="CJ20" s="233"/>
      <c r="CK20" s="233"/>
      <c r="CL20" s="233"/>
      <c r="CM20" s="233"/>
      <c r="CN20" s="234"/>
    </row>
    <row r="21" spans="1:113" s="46" customFormat="1" ht="30" customHeight="1" x14ac:dyDescent="0.2">
      <c r="A21" s="259" t="s">
        <v>32</v>
      </c>
      <c r="B21" s="260"/>
      <c r="C21" s="260"/>
      <c r="D21" s="260"/>
      <c r="E21" s="260"/>
      <c r="F21" s="260"/>
      <c r="G21" s="260"/>
      <c r="H21" s="260"/>
      <c r="I21" s="261"/>
      <c r="J21" s="47"/>
      <c r="K21" s="220" t="s">
        <v>33</v>
      </c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49"/>
      <c r="BI21" s="240" t="s">
        <v>27</v>
      </c>
      <c r="BJ21" s="241"/>
      <c r="BK21" s="241"/>
      <c r="BL21" s="241"/>
      <c r="BM21" s="241"/>
      <c r="BN21" s="241"/>
      <c r="BO21" s="241"/>
      <c r="BP21" s="241"/>
      <c r="BQ21" s="241"/>
      <c r="BR21" s="241"/>
      <c r="BS21" s="242"/>
      <c r="BT21" s="53"/>
      <c r="BU21" s="51"/>
      <c r="BV21" s="52">
        <v>174.97</v>
      </c>
      <c r="BW21" s="54">
        <f>2789992.9/1000</f>
        <v>2789.9928999999997</v>
      </c>
      <c r="BX21" s="276"/>
      <c r="BY21" s="235"/>
      <c r="BZ21" s="235"/>
      <c r="CA21" s="235"/>
      <c r="CB21" s="235"/>
      <c r="CC21" s="235"/>
      <c r="CD21" s="235"/>
      <c r="CE21" s="235"/>
      <c r="CF21" s="235"/>
      <c r="CG21" s="235"/>
      <c r="CH21" s="235"/>
      <c r="CI21" s="235"/>
      <c r="CJ21" s="235"/>
      <c r="CK21" s="235"/>
      <c r="CL21" s="235"/>
      <c r="CM21" s="235"/>
      <c r="CN21" s="236"/>
    </row>
    <row r="22" spans="1:113" s="46" customFormat="1" ht="24.95" customHeight="1" x14ac:dyDescent="0.2">
      <c r="A22" s="259" t="s">
        <v>34</v>
      </c>
      <c r="B22" s="260"/>
      <c r="C22" s="260"/>
      <c r="D22" s="260"/>
      <c r="E22" s="260"/>
      <c r="F22" s="260"/>
      <c r="G22" s="260"/>
      <c r="H22" s="260"/>
      <c r="I22" s="261"/>
      <c r="J22" s="47"/>
      <c r="K22" s="220" t="s">
        <v>35</v>
      </c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49"/>
      <c r="BI22" s="240" t="s">
        <v>27</v>
      </c>
      <c r="BJ22" s="241"/>
      <c r="BK22" s="241"/>
      <c r="BL22" s="241"/>
      <c r="BM22" s="241"/>
      <c r="BN22" s="241"/>
      <c r="BO22" s="241"/>
      <c r="BP22" s="241"/>
      <c r="BQ22" s="241"/>
      <c r="BR22" s="241"/>
      <c r="BS22" s="242"/>
      <c r="BT22" s="53">
        <v>2138.9092227297524</v>
      </c>
      <c r="BU22" s="51">
        <f>8193455.863188/1000</f>
        <v>8193.4558631880009</v>
      </c>
      <c r="BV22" s="52">
        <f>BV21</f>
        <v>174.97</v>
      </c>
      <c r="BW22" s="54">
        <f>BW21</f>
        <v>2789.9928999999997</v>
      </c>
      <c r="BX22" s="276"/>
      <c r="BY22" s="235"/>
      <c r="BZ22" s="235"/>
      <c r="CA22" s="235"/>
      <c r="CB22" s="235"/>
      <c r="CC22" s="235"/>
      <c r="CD22" s="235"/>
      <c r="CE22" s="235"/>
      <c r="CF22" s="235"/>
      <c r="CG22" s="235"/>
      <c r="CH22" s="235"/>
      <c r="CI22" s="235"/>
      <c r="CJ22" s="235"/>
      <c r="CK22" s="235"/>
      <c r="CL22" s="235"/>
      <c r="CM22" s="235"/>
      <c r="CN22" s="236"/>
      <c r="DI22" s="50"/>
    </row>
    <row r="23" spans="1:113" s="46" customFormat="1" ht="58.5" customHeight="1" x14ac:dyDescent="0.2">
      <c r="A23" s="259" t="s">
        <v>36</v>
      </c>
      <c r="B23" s="260"/>
      <c r="C23" s="260"/>
      <c r="D23" s="260"/>
      <c r="E23" s="260"/>
      <c r="F23" s="260"/>
      <c r="G23" s="260"/>
      <c r="H23" s="260"/>
      <c r="I23" s="261"/>
      <c r="J23" s="47"/>
      <c r="K23" s="220" t="s">
        <v>37</v>
      </c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49"/>
      <c r="BI23" s="240" t="s">
        <v>27</v>
      </c>
      <c r="BJ23" s="241"/>
      <c r="BK23" s="241"/>
      <c r="BL23" s="241"/>
      <c r="BM23" s="241"/>
      <c r="BN23" s="241"/>
      <c r="BO23" s="241"/>
      <c r="BP23" s="241"/>
      <c r="BQ23" s="241"/>
      <c r="BR23" s="241"/>
      <c r="BS23" s="242"/>
      <c r="BT23" s="53">
        <v>197.5076429204</v>
      </c>
      <c r="BU23" s="51">
        <f>74864.772033/1000+320949.050291/1000</f>
        <v>395.813822324</v>
      </c>
      <c r="BV23" s="52">
        <v>6861.1</v>
      </c>
      <c r="BW23" s="52">
        <f>4661504.08/1000</f>
        <v>4661.5040799999997</v>
      </c>
      <c r="BX23" s="276"/>
      <c r="BY23" s="235"/>
      <c r="BZ23" s="235"/>
      <c r="CA23" s="235"/>
      <c r="CB23" s="235"/>
      <c r="CC23" s="235"/>
      <c r="CD23" s="235"/>
      <c r="CE23" s="235"/>
      <c r="CF23" s="235"/>
      <c r="CG23" s="235"/>
      <c r="CH23" s="235"/>
      <c r="CI23" s="235"/>
      <c r="CJ23" s="235"/>
      <c r="CK23" s="235"/>
      <c r="CL23" s="235"/>
      <c r="CM23" s="235"/>
      <c r="CN23" s="236"/>
    </row>
    <row r="24" spans="1:113" s="46" customFormat="1" ht="24.95" customHeight="1" x14ac:dyDescent="0.2">
      <c r="A24" s="259" t="s">
        <v>38</v>
      </c>
      <c r="B24" s="260"/>
      <c r="C24" s="260"/>
      <c r="D24" s="260"/>
      <c r="E24" s="260"/>
      <c r="F24" s="260"/>
      <c r="G24" s="260"/>
      <c r="H24" s="260"/>
      <c r="I24" s="261"/>
      <c r="J24" s="47"/>
      <c r="K24" s="220" t="s">
        <v>39</v>
      </c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220"/>
      <c r="AX24" s="220"/>
      <c r="AY24" s="220"/>
      <c r="AZ24" s="220"/>
      <c r="BA24" s="220"/>
      <c r="BB24" s="220"/>
      <c r="BC24" s="220"/>
      <c r="BD24" s="220"/>
      <c r="BE24" s="220"/>
      <c r="BF24" s="220"/>
      <c r="BG24" s="220"/>
      <c r="BH24" s="49"/>
      <c r="BI24" s="240" t="s">
        <v>27</v>
      </c>
      <c r="BJ24" s="241"/>
      <c r="BK24" s="241"/>
      <c r="BL24" s="241"/>
      <c r="BM24" s="241"/>
      <c r="BN24" s="241"/>
      <c r="BO24" s="241"/>
      <c r="BP24" s="241"/>
      <c r="BQ24" s="241"/>
      <c r="BR24" s="241"/>
      <c r="BS24" s="242"/>
      <c r="BT24" s="53">
        <f>BT23</f>
        <v>197.5076429204</v>
      </c>
      <c r="BU24" s="51">
        <f>BU23-36579.470989/1000</f>
        <v>359.23435133499999</v>
      </c>
      <c r="BV24" s="52">
        <f>BV23</f>
        <v>6861.1</v>
      </c>
      <c r="BW24" s="52">
        <f>BW23</f>
        <v>4661.5040799999997</v>
      </c>
      <c r="BX24" s="267"/>
      <c r="BY24" s="237"/>
      <c r="BZ24" s="237"/>
      <c r="CA24" s="237"/>
      <c r="CB24" s="237"/>
      <c r="CC24" s="237"/>
      <c r="CD24" s="237"/>
      <c r="CE24" s="237"/>
      <c r="CF24" s="237"/>
      <c r="CG24" s="237"/>
      <c r="CH24" s="237"/>
      <c r="CI24" s="237"/>
      <c r="CJ24" s="237"/>
      <c r="CK24" s="237"/>
      <c r="CL24" s="237"/>
      <c r="CM24" s="237"/>
      <c r="CN24" s="238"/>
    </row>
    <row r="25" spans="1:113" s="46" customFormat="1" ht="24.95" customHeight="1" x14ac:dyDescent="0.2">
      <c r="A25" s="259" t="s">
        <v>40</v>
      </c>
      <c r="B25" s="260"/>
      <c r="C25" s="260"/>
      <c r="D25" s="260"/>
      <c r="E25" s="260"/>
      <c r="F25" s="260"/>
      <c r="G25" s="260"/>
      <c r="H25" s="260"/>
      <c r="I25" s="261"/>
      <c r="J25" s="47"/>
      <c r="K25" s="220" t="s">
        <v>41</v>
      </c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49"/>
      <c r="BI25" s="240" t="s">
        <v>27</v>
      </c>
      <c r="BJ25" s="241"/>
      <c r="BK25" s="241"/>
      <c r="BL25" s="241"/>
      <c r="BM25" s="241"/>
      <c r="BN25" s="241"/>
      <c r="BO25" s="241"/>
      <c r="BP25" s="241"/>
      <c r="BQ25" s="241"/>
      <c r="BR25" s="241"/>
      <c r="BS25" s="242"/>
      <c r="BT25" s="53">
        <v>8010.8989426493126</v>
      </c>
      <c r="BU25" s="51">
        <f>12553167.563956/1000</f>
        <v>12553.167563956</v>
      </c>
      <c r="BV25" s="32">
        <v>13237.93</v>
      </c>
      <c r="BW25" s="32">
        <f>22207200.39/1000</f>
        <v>22207.200390000002</v>
      </c>
      <c r="BX25" s="265" t="s">
        <v>334</v>
      </c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1"/>
    </row>
    <row r="26" spans="1:113" s="46" customFormat="1" ht="24.95" customHeight="1" x14ac:dyDescent="0.2">
      <c r="A26" s="259" t="s">
        <v>43</v>
      </c>
      <c r="B26" s="260"/>
      <c r="C26" s="260"/>
      <c r="D26" s="260"/>
      <c r="E26" s="260"/>
      <c r="F26" s="260"/>
      <c r="G26" s="260"/>
      <c r="H26" s="260"/>
      <c r="I26" s="261"/>
      <c r="J26" s="47"/>
      <c r="K26" s="220" t="s">
        <v>39</v>
      </c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0"/>
      <c r="AQ26" s="220"/>
      <c r="AR26" s="220"/>
      <c r="AS26" s="220"/>
      <c r="AT26" s="220"/>
      <c r="AU26" s="220"/>
      <c r="AV26" s="220"/>
      <c r="AW26" s="220"/>
      <c r="AX26" s="220"/>
      <c r="AY26" s="220"/>
      <c r="AZ26" s="220"/>
      <c r="BA26" s="220"/>
      <c r="BB26" s="220"/>
      <c r="BC26" s="220"/>
      <c r="BD26" s="220"/>
      <c r="BE26" s="220"/>
      <c r="BF26" s="220"/>
      <c r="BG26" s="220"/>
      <c r="BH26" s="49"/>
      <c r="BI26" s="240" t="s">
        <v>27</v>
      </c>
      <c r="BJ26" s="241"/>
      <c r="BK26" s="241"/>
      <c r="BL26" s="241"/>
      <c r="BM26" s="241"/>
      <c r="BN26" s="241"/>
      <c r="BO26" s="241"/>
      <c r="BP26" s="241"/>
      <c r="BQ26" s="241"/>
      <c r="BR26" s="241"/>
      <c r="BS26" s="242"/>
      <c r="BT26" s="53"/>
      <c r="BU26" s="51">
        <f>1823485.12/1000</f>
        <v>1823.4851200000001</v>
      </c>
      <c r="BV26" s="32"/>
      <c r="BW26" s="32"/>
      <c r="BX26" s="265"/>
      <c r="BY26" s="220"/>
      <c r="BZ26" s="220"/>
      <c r="CA26" s="220"/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20"/>
      <c r="CN26" s="221"/>
    </row>
    <row r="27" spans="1:113" s="46" customFormat="1" ht="80.25" customHeight="1" x14ac:dyDescent="0.2">
      <c r="A27" s="259" t="s">
        <v>44</v>
      </c>
      <c r="B27" s="260"/>
      <c r="C27" s="260"/>
      <c r="D27" s="260"/>
      <c r="E27" s="260"/>
      <c r="F27" s="260"/>
      <c r="G27" s="260"/>
      <c r="H27" s="260"/>
      <c r="I27" s="261"/>
      <c r="J27" s="47"/>
      <c r="K27" s="220" t="s">
        <v>45</v>
      </c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220"/>
      <c r="AX27" s="220"/>
      <c r="AY27" s="220"/>
      <c r="AZ27" s="220"/>
      <c r="BA27" s="220"/>
      <c r="BB27" s="220"/>
      <c r="BC27" s="220"/>
      <c r="BD27" s="220"/>
      <c r="BE27" s="220"/>
      <c r="BF27" s="220"/>
      <c r="BG27" s="220"/>
      <c r="BH27" s="49"/>
      <c r="BI27" s="240" t="s">
        <v>27</v>
      </c>
      <c r="BJ27" s="241"/>
      <c r="BK27" s="241"/>
      <c r="BL27" s="241"/>
      <c r="BM27" s="241"/>
      <c r="BN27" s="241"/>
      <c r="BO27" s="241"/>
      <c r="BP27" s="241"/>
      <c r="BQ27" s="241"/>
      <c r="BR27" s="241"/>
      <c r="BS27" s="242"/>
      <c r="BT27" s="53">
        <f>BT28+BT29+BT30+BT31+BT32+BT33+BT34+BT35+BT36+BT37+BT38+BT39</f>
        <v>1045.1016369085005</v>
      </c>
      <c r="BU27" s="53">
        <f>BU28+BU29+BU30+BU31+BU32+BU33+BU34+BU35+BU36+BU37+BU38+BU39</f>
        <v>4833.724912318</v>
      </c>
      <c r="BV27" s="55">
        <v>3880.81</v>
      </c>
      <c r="BW27" s="55">
        <f>BW28+BW29+BW31+BW34+BW35+BW39</f>
        <v>7822.1233100000009</v>
      </c>
      <c r="BX27" s="265"/>
      <c r="BY27" s="220"/>
      <c r="BZ27" s="220"/>
      <c r="CA27" s="220"/>
      <c r="CB27" s="220"/>
      <c r="CC27" s="220"/>
      <c r="CD27" s="220"/>
      <c r="CE27" s="220"/>
      <c r="CF27" s="220"/>
      <c r="CG27" s="220"/>
      <c r="CH27" s="220"/>
      <c r="CI27" s="220"/>
      <c r="CJ27" s="220"/>
      <c r="CK27" s="220"/>
      <c r="CL27" s="220"/>
      <c r="CM27" s="220"/>
      <c r="CN27" s="221"/>
      <c r="DI27" s="50"/>
    </row>
    <row r="28" spans="1:113" s="46" customFormat="1" ht="48.75" customHeight="1" x14ac:dyDescent="0.2">
      <c r="A28" s="259" t="s">
        <v>46</v>
      </c>
      <c r="B28" s="260"/>
      <c r="C28" s="260"/>
      <c r="D28" s="260"/>
      <c r="E28" s="260"/>
      <c r="F28" s="260"/>
      <c r="G28" s="260"/>
      <c r="H28" s="260"/>
      <c r="I28" s="261"/>
      <c r="J28" s="47"/>
      <c r="K28" s="220" t="s">
        <v>47</v>
      </c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49"/>
      <c r="BI28" s="240" t="s">
        <v>27</v>
      </c>
      <c r="BJ28" s="241"/>
      <c r="BK28" s="241"/>
      <c r="BL28" s="241"/>
      <c r="BM28" s="241"/>
      <c r="BN28" s="241"/>
      <c r="BO28" s="241"/>
      <c r="BP28" s="241"/>
      <c r="BQ28" s="241"/>
      <c r="BR28" s="241"/>
      <c r="BS28" s="242"/>
      <c r="BT28" s="53"/>
      <c r="BU28" s="56">
        <f>207076.983/1000</f>
        <v>207.07698300000001</v>
      </c>
      <c r="BV28" s="57"/>
      <c r="BW28" s="32"/>
      <c r="BX28" s="265" t="s">
        <v>69</v>
      </c>
      <c r="BY28" s="220"/>
      <c r="BZ28" s="220"/>
      <c r="CA28" s="220"/>
      <c r="CB28" s="220"/>
      <c r="CC28" s="220"/>
      <c r="CD28" s="220"/>
      <c r="CE28" s="220"/>
      <c r="CF28" s="220"/>
      <c r="CG28" s="220"/>
      <c r="CH28" s="220"/>
      <c r="CI28" s="220"/>
      <c r="CJ28" s="220"/>
      <c r="CK28" s="220"/>
      <c r="CL28" s="220"/>
      <c r="CM28" s="220"/>
      <c r="CN28" s="221"/>
    </row>
    <row r="29" spans="1:113" s="46" customFormat="1" ht="60.75" customHeight="1" x14ac:dyDescent="0.2">
      <c r="A29" s="259" t="s">
        <v>48</v>
      </c>
      <c r="B29" s="260"/>
      <c r="C29" s="260"/>
      <c r="D29" s="260"/>
      <c r="E29" s="260"/>
      <c r="F29" s="260"/>
      <c r="G29" s="260"/>
      <c r="H29" s="260"/>
      <c r="I29" s="261"/>
      <c r="J29" s="47"/>
      <c r="K29" s="220" t="s">
        <v>49</v>
      </c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G29" s="220"/>
      <c r="BH29" s="49"/>
      <c r="BI29" s="240" t="s">
        <v>27</v>
      </c>
      <c r="BJ29" s="241"/>
      <c r="BK29" s="241"/>
      <c r="BL29" s="241"/>
      <c r="BM29" s="241"/>
      <c r="BN29" s="241"/>
      <c r="BO29" s="241"/>
      <c r="BP29" s="241"/>
      <c r="BQ29" s="241"/>
      <c r="BR29" s="241"/>
      <c r="BS29" s="242"/>
      <c r="BT29" s="53"/>
      <c r="BU29" s="51">
        <f>379639.352048/1000+431038.002307/1000</f>
        <v>810.67735435500003</v>
      </c>
      <c r="BV29" s="32">
        <v>941.2</v>
      </c>
      <c r="BW29" s="32">
        <f>2797641.65/1000</f>
        <v>2797.64165</v>
      </c>
      <c r="BX29" s="265" t="s">
        <v>357</v>
      </c>
      <c r="BY29" s="220"/>
      <c r="BZ29" s="220"/>
      <c r="CA29" s="220"/>
      <c r="CB29" s="220"/>
      <c r="CC29" s="220"/>
      <c r="CD29" s="220"/>
      <c r="CE29" s="220"/>
      <c r="CF29" s="220"/>
      <c r="CG29" s="220"/>
      <c r="CH29" s="220"/>
      <c r="CI29" s="220"/>
      <c r="CJ29" s="220"/>
      <c r="CK29" s="220"/>
      <c r="CL29" s="220"/>
      <c r="CM29" s="220"/>
      <c r="CN29" s="221"/>
    </row>
    <row r="30" spans="1:113" s="46" customFormat="1" ht="24.95" customHeight="1" x14ac:dyDescent="0.2">
      <c r="A30" s="259" t="s">
        <v>50</v>
      </c>
      <c r="B30" s="260"/>
      <c r="C30" s="260"/>
      <c r="D30" s="260"/>
      <c r="E30" s="260"/>
      <c r="F30" s="260"/>
      <c r="G30" s="260"/>
      <c r="H30" s="260"/>
      <c r="I30" s="261"/>
      <c r="J30" s="47"/>
      <c r="K30" s="220" t="s">
        <v>51</v>
      </c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49"/>
      <c r="BI30" s="240" t="s">
        <v>27</v>
      </c>
      <c r="BJ30" s="241"/>
      <c r="BK30" s="241"/>
      <c r="BL30" s="241"/>
      <c r="BM30" s="241"/>
      <c r="BN30" s="241"/>
      <c r="BO30" s="241"/>
      <c r="BP30" s="241"/>
      <c r="BQ30" s="241"/>
      <c r="BR30" s="241"/>
      <c r="BS30" s="242"/>
      <c r="BT30" s="53"/>
      <c r="BU30" s="51">
        <f>45131.851357/1000</f>
        <v>45.131851357000002</v>
      </c>
      <c r="BV30" s="32"/>
      <c r="BW30" s="32"/>
      <c r="BX30" s="124" t="s">
        <v>335</v>
      </c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25"/>
    </row>
    <row r="31" spans="1:113" s="46" customFormat="1" ht="113.25" customHeight="1" x14ac:dyDescent="0.2">
      <c r="A31" s="259" t="s">
        <v>52</v>
      </c>
      <c r="B31" s="260"/>
      <c r="C31" s="260"/>
      <c r="D31" s="260"/>
      <c r="E31" s="260"/>
      <c r="F31" s="260"/>
      <c r="G31" s="260"/>
      <c r="H31" s="260"/>
      <c r="I31" s="261"/>
      <c r="J31" s="47"/>
      <c r="K31" s="220" t="s">
        <v>336</v>
      </c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20"/>
      <c r="AY31" s="220"/>
      <c r="AZ31" s="220"/>
      <c r="BA31" s="220"/>
      <c r="BB31" s="220"/>
      <c r="BC31" s="220"/>
      <c r="BD31" s="220"/>
      <c r="BE31" s="220"/>
      <c r="BF31" s="220"/>
      <c r="BG31" s="220"/>
      <c r="BH31" s="49"/>
      <c r="BI31" s="240" t="s">
        <v>27</v>
      </c>
      <c r="BJ31" s="241"/>
      <c r="BK31" s="241"/>
      <c r="BL31" s="241"/>
      <c r="BM31" s="241"/>
      <c r="BN31" s="241"/>
      <c r="BO31" s="241"/>
      <c r="BP31" s="241"/>
      <c r="BQ31" s="241"/>
      <c r="BR31" s="241"/>
      <c r="BS31" s="242"/>
      <c r="BT31" s="53">
        <v>387.22884807241257</v>
      </c>
      <c r="BU31" s="51">
        <f>1587193.034394/1000</f>
        <v>1587.1930343940001</v>
      </c>
      <c r="BV31" s="32">
        <v>1374.87</v>
      </c>
      <c r="BW31" s="32">
        <f>1081580.33/1000</f>
        <v>1081.58033</v>
      </c>
      <c r="BX31" s="124" t="s">
        <v>62</v>
      </c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25"/>
    </row>
    <row r="32" spans="1:113" s="46" customFormat="1" ht="32.25" customHeight="1" x14ac:dyDescent="0.2">
      <c r="A32" s="259" t="s">
        <v>54</v>
      </c>
      <c r="B32" s="260"/>
      <c r="C32" s="260"/>
      <c r="D32" s="260"/>
      <c r="E32" s="260"/>
      <c r="F32" s="260"/>
      <c r="G32" s="260"/>
      <c r="H32" s="260"/>
      <c r="I32" s="261"/>
      <c r="J32" s="47"/>
      <c r="K32" s="220" t="s">
        <v>55</v>
      </c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  <c r="AA32" s="220"/>
      <c r="AB32" s="220"/>
      <c r="AC32" s="220"/>
      <c r="AD32" s="220"/>
      <c r="AE32" s="220"/>
      <c r="AF32" s="220"/>
      <c r="AG32" s="220"/>
      <c r="AH32" s="220"/>
      <c r="AI32" s="220"/>
      <c r="AJ32" s="220"/>
      <c r="AK32" s="220"/>
      <c r="AL32" s="220"/>
      <c r="AM32" s="220"/>
      <c r="AN32" s="220"/>
      <c r="AO32" s="220"/>
      <c r="AP32" s="220"/>
      <c r="AQ32" s="220"/>
      <c r="AR32" s="220"/>
      <c r="AS32" s="220"/>
      <c r="AT32" s="220"/>
      <c r="AU32" s="220"/>
      <c r="AV32" s="220"/>
      <c r="AW32" s="220"/>
      <c r="AX32" s="220"/>
      <c r="AY32" s="220"/>
      <c r="AZ32" s="220"/>
      <c r="BA32" s="220"/>
      <c r="BB32" s="220"/>
      <c r="BC32" s="220"/>
      <c r="BD32" s="220"/>
      <c r="BE32" s="220"/>
      <c r="BF32" s="220"/>
      <c r="BG32" s="220"/>
      <c r="BH32" s="49"/>
      <c r="BI32" s="240" t="s">
        <v>27</v>
      </c>
      <c r="BJ32" s="241"/>
      <c r="BK32" s="241"/>
      <c r="BL32" s="241"/>
      <c r="BM32" s="241"/>
      <c r="BN32" s="241"/>
      <c r="BO32" s="241"/>
      <c r="BP32" s="241"/>
      <c r="BQ32" s="241"/>
      <c r="BR32" s="241"/>
      <c r="BS32" s="242"/>
      <c r="BT32" s="53"/>
      <c r="BU32" s="51">
        <f>63521.471873/1000+75337.723206/1000</f>
        <v>138.85919507899999</v>
      </c>
      <c r="BV32" s="32"/>
      <c r="BW32" s="32"/>
      <c r="BX32" s="124" t="s">
        <v>335</v>
      </c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25"/>
    </row>
    <row r="33" spans="1:92" s="46" customFormat="1" ht="30" customHeight="1" x14ac:dyDescent="0.2">
      <c r="A33" s="259" t="s">
        <v>56</v>
      </c>
      <c r="B33" s="260"/>
      <c r="C33" s="260"/>
      <c r="D33" s="260"/>
      <c r="E33" s="260"/>
      <c r="F33" s="260"/>
      <c r="G33" s="260"/>
      <c r="H33" s="260"/>
      <c r="I33" s="261"/>
      <c r="J33" s="47"/>
      <c r="K33" s="220" t="s">
        <v>57</v>
      </c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  <c r="AA33" s="220"/>
      <c r="AB33" s="220"/>
      <c r="AC33" s="220"/>
      <c r="AD33" s="220"/>
      <c r="AE33" s="220"/>
      <c r="AF33" s="220"/>
      <c r="AG33" s="220"/>
      <c r="AH33" s="220"/>
      <c r="AI33" s="220"/>
      <c r="AJ33" s="220"/>
      <c r="AK33" s="220"/>
      <c r="AL33" s="220"/>
      <c r="AM33" s="220"/>
      <c r="AN33" s="220"/>
      <c r="AO33" s="220"/>
      <c r="AP33" s="220"/>
      <c r="AQ33" s="220"/>
      <c r="AR33" s="220"/>
      <c r="AS33" s="220"/>
      <c r="AT33" s="220"/>
      <c r="AU33" s="220"/>
      <c r="AV33" s="220"/>
      <c r="AW33" s="220"/>
      <c r="AX33" s="220"/>
      <c r="AY33" s="220"/>
      <c r="AZ33" s="220"/>
      <c r="BA33" s="220"/>
      <c r="BB33" s="220"/>
      <c r="BC33" s="220"/>
      <c r="BD33" s="220"/>
      <c r="BE33" s="220"/>
      <c r="BF33" s="220"/>
      <c r="BG33" s="220"/>
      <c r="BH33" s="49"/>
      <c r="BI33" s="240" t="s">
        <v>27</v>
      </c>
      <c r="BJ33" s="241"/>
      <c r="BK33" s="241"/>
      <c r="BL33" s="241"/>
      <c r="BM33" s="241"/>
      <c r="BN33" s="241"/>
      <c r="BO33" s="241"/>
      <c r="BP33" s="241"/>
      <c r="BQ33" s="241"/>
      <c r="BR33" s="241"/>
      <c r="BS33" s="242"/>
      <c r="BT33" s="53">
        <v>88.828509447585432</v>
      </c>
      <c r="BU33" s="51">
        <f>29129.360884/1000+70799.972773/1000</f>
        <v>99.929333657000001</v>
      </c>
      <c r="BV33" s="32"/>
      <c r="BW33" s="32"/>
      <c r="BX33" s="124" t="s">
        <v>335</v>
      </c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25"/>
    </row>
    <row r="34" spans="1:92" s="46" customFormat="1" ht="38.25" customHeight="1" x14ac:dyDescent="0.2">
      <c r="A34" s="259" t="s">
        <v>58</v>
      </c>
      <c r="B34" s="260"/>
      <c r="C34" s="260"/>
      <c r="D34" s="260"/>
      <c r="E34" s="260"/>
      <c r="F34" s="260"/>
      <c r="G34" s="260"/>
      <c r="H34" s="260"/>
      <c r="I34" s="261"/>
      <c r="J34" s="47"/>
      <c r="K34" s="220" t="s">
        <v>53</v>
      </c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  <c r="AA34" s="220"/>
      <c r="AB34" s="220"/>
      <c r="AC34" s="220"/>
      <c r="AD34" s="220"/>
      <c r="AE34" s="220"/>
      <c r="AF34" s="220"/>
      <c r="AG34" s="220"/>
      <c r="AH34" s="220"/>
      <c r="AI34" s="220"/>
      <c r="AJ34" s="220"/>
      <c r="AK34" s="220"/>
      <c r="AL34" s="220"/>
      <c r="AM34" s="220"/>
      <c r="AN34" s="220"/>
      <c r="AO34" s="220"/>
      <c r="AP34" s="220"/>
      <c r="AQ34" s="220"/>
      <c r="AR34" s="220"/>
      <c r="AS34" s="220"/>
      <c r="AT34" s="220"/>
      <c r="AU34" s="220"/>
      <c r="AV34" s="220"/>
      <c r="AW34" s="220"/>
      <c r="AX34" s="220"/>
      <c r="AY34" s="220"/>
      <c r="AZ34" s="220"/>
      <c r="BA34" s="220"/>
      <c r="BB34" s="220"/>
      <c r="BC34" s="220"/>
      <c r="BD34" s="220"/>
      <c r="BE34" s="220"/>
      <c r="BF34" s="220"/>
      <c r="BG34" s="220"/>
      <c r="BH34" s="49"/>
      <c r="BI34" s="240" t="s">
        <v>27</v>
      </c>
      <c r="BJ34" s="241"/>
      <c r="BK34" s="241"/>
      <c r="BL34" s="241"/>
      <c r="BM34" s="241"/>
      <c r="BN34" s="241"/>
      <c r="BO34" s="241"/>
      <c r="BP34" s="241"/>
      <c r="BQ34" s="241"/>
      <c r="BR34" s="241"/>
      <c r="BS34" s="242"/>
      <c r="BT34" s="53"/>
      <c r="BU34" s="51">
        <f>(2341816.857603+441889.555564)/1000-BU30-431038.002307/1000-320949.050291/1000-BU32-BU33-BU35-BU36-BU37-BU38</f>
        <v>1387.2200871579998</v>
      </c>
      <c r="BV34" s="32">
        <v>1564.74</v>
      </c>
      <c r="BW34" s="32">
        <v>3475.11</v>
      </c>
      <c r="BX34" s="265" t="s">
        <v>358</v>
      </c>
      <c r="BY34" s="220"/>
      <c r="BZ34" s="220"/>
      <c r="CA34" s="220"/>
      <c r="CB34" s="220"/>
      <c r="CC34" s="220"/>
      <c r="CD34" s="220"/>
      <c r="CE34" s="220"/>
      <c r="CF34" s="220"/>
      <c r="CG34" s="220"/>
      <c r="CH34" s="220"/>
      <c r="CI34" s="220"/>
      <c r="CJ34" s="220"/>
      <c r="CK34" s="220"/>
      <c r="CL34" s="220"/>
      <c r="CM34" s="220"/>
      <c r="CN34" s="221"/>
    </row>
    <row r="35" spans="1:92" s="46" customFormat="1" ht="30" customHeight="1" x14ac:dyDescent="0.2">
      <c r="A35" s="259" t="s">
        <v>60</v>
      </c>
      <c r="B35" s="260"/>
      <c r="C35" s="260"/>
      <c r="D35" s="260"/>
      <c r="E35" s="260"/>
      <c r="F35" s="260"/>
      <c r="G35" s="260"/>
      <c r="H35" s="260"/>
      <c r="I35" s="261"/>
      <c r="J35" s="47"/>
      <c r="K35" s="220" t="s">
        <v>356</v>
      </c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0"/>
      <c r="BG35" s="220"/>
      <c r="BH35" s="49"/>
      <c r="BI35" s="240" t="s">
        <v>27</v>
      </c>
      <c r="BJ35" s="241"/>
      <c r="BK35" s="241"/>
      <c r="BL35" s="241"/>
      <c r="BM35" s="241"/>
      <c r="BN35" s="241"/>
      <c r="BO35" s="241"/>
      <c r="BP35" s="241"/>
      <c r="BQ35" s="241"/>
      <c r="BR35" s="241"/>
      <c r="BS35" s="242"/>
      <c r="BT35" s="53">
        <v>215.00357607540852</v>
      </c>
      <c r="BU35" s="51">
        <f>167117.586052/1000</f>
        <v>167.11758605200001</v>
      </c>
      <c r="BV35" s="32"/>
      <c r="BW35" s="32"/>
      <c r="BX35" s="124" t="s">
        <v>335</v>
      </c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25"/>
    </row>
    <row r="36" spans="1:92" s="46" customFormat="1" ht="30" customHeight="1" x14ac:dyDescent="0.2">
      <c r="A36" s="259" t="s">
        <v>63</v>
      </c>
      <c r="B36" s="260"/>
      <c r="C36" s="260"/>
      <c r="D36" s="260"/>
      <c r="E36" s="260"/>
      <c r="F36" s="260"/>
      <c r="G36" s="260"/>
      <c r="H36" s="260"/>
      <c r="I36" s="261"/>
      <c r="J36" s="47"/>
      <c r="K36" s="220" t="s">
        <v>337</v>
      </c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49"/>
      <c r="BI36" s="240" t="s">
        <v>27</v>
      </c>
      <c r="BJ36" s="241"/>
      <c r="BK36" s="241"/>
      <c r="BL36" s="241"/>
      <c r="BM36" s="241"/>
      <c r="BN36" s="241"/>
      <c r="BO36" s="241"/>
      <c r="BP36" s="241"/>
      <c r="BQ36" s="241"/>
      <c r="BR36" s="241"/>
      <c r="BS36" s="242"/>
      <c r="BT36" s="53">
        <v>93.283101413497818</v>
      </c>
      <c r="BU36" s="51">
        <f>44770.641584/1000</f>
        <v>44.770641583999996</v>
      </c>
      <c r="BV36" s="32"/>
      <c r="BW36" s="32"/>
      <c r="BX36" s="124" t="s">
        <v>335</v>
      </c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25"/>
    </row>
    <row r="37" spans="1:92" s="46" customFormat="1" ht="30" customHeight="1" x14ac:dyDescent="0.2">
      <c r="A37" s="259" t="s">
        <v>295</v>
      </c>
      <c r="B37" s="260"/>
      <c r="C37" s="260"/>
      <c r="D37" s="260"/>
      <c r="E37" s="260"/>
      <c r="F37" s="260"/>
      <c r="G37" s="260"/>
      <c r="H37" s="260"/>
      <c r="I37" s="261"/>
      <c r="J37" s="47"/>
      <c r="K37" s="220" t="s">
        <v>338</v>
      </c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220"/>
      <c r="AN37" s="220"/>
      <c r="AO37" s="220"/>
      <c r="AP37" s="220"/>
      <c r="AQ37" s="220"/>
      <c r="AR37" s="220"/>
      <c r="AS37" s="220"/>
      <c r="AT37" s="220"/>
      <c r="AU37" s="220"/>
      <c r="AV37" s="220"/>
      <c r="AW37" s="220"/>
      <c r="AX37" s="220"/>
      <c r="AY37" s="220"/>
      <c r="AZ37" s="220"/>
      <c r="BA37" s="220"/>
      <c r="BB37" s="220"/>
      <c r="BC37" s="220"/>
      <c r="BD37" s="220"/>
      <c r="BE37" s="220"/>
      <c r="BF37" s="220"/>
      <c r="BG37" s="220"/>
      <c r="BH37" s="49"/>
      <c r="BI37" s="240" t="s">
        <v>27</v>
      </c>
      <c r="BJ37" s="241"/>
      <c r="BK37" s="241"/>
      <c r="BL37" s="241"/>
      <c r="BM37" s="241"/>
      <c r="BN37" s="241"/>
      <c r="BO37" s="241"/>
      <c r="BP37" s="241"/>
      <c r="BQ37" s="241"/>
      <c r="BR37" s="241"/>
      <c r="BS37" s="242"/>
      <c r="BT37" s="53">
        <v>161.19892245860262</v>
      </c>
      <c r="BU37" s="51">
        <f>76671.462739/1000</f>
        <v>76.671462738999992</v>
      </c>
      <c r="BV37" s="32"/>
      <c r="BW37" s="32"/>
      <c r="BX37" s="124" t="s">
        <v>335</v>
      </c>
      <c r="BY37" s="107"/>
      <c r="BZ37" s="107"/>
      <c r="CA37" s="107"/>
      <c r="CB37" s="107"/>
      <c r="CC37" s="107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25"/>
    </row>
    <row r="38" spans="1:92" s="46" customFormat="1" ht="30" customHeight="1" x14ac:dyDescent="0.2">
      <c r="A38" s="259" t="s">
        <v>299</v>
      </c>
      <c r="B38" s="260"/>
      <c r="C38" s="260"/>
      <c r="D38" s="260"/>
      <c r="E38" s="260"/>
      <c r="F38" s="260"/>
      <c r="G38" s="260"/>
      <c r="H38" s="260"/>
      <c r="I38" s="261"/>
      <c r="J38" s="47"/>
      <c r="K38" s="220" t="s">
        <v>64</v>
      </c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220"/>
      <c r="AX38" s="220"/>
      <c r="AY38" s="220"/>
      <c r="AZ38" s="220"/>
      <c r="BA38" s="220"/>
      <c r="BB38" s="220"/>
      <c r="BC38" s="220"/>
      <c r="BD38" s="220"/>
      <c r="BE38" s="220"/>
      <c r="BF38" s="220"/>
      <c r="BG38" s="220"/>
      <c r="BH38" s="49"/>
      <c r="BI38" s="240" t="s">
        <v>27</v>
      </c>
      <c r="BJ38" s="241"/>
      <c r="BK38" s="241"/>
      <c r="BL38" s="241"/>
      <c r="BM38" s="241"/>
      <c r="BN38" s="241"/>
      <c r="BO38" s="241"/>
      <c r="BP38" s="241"/>
      <c r="BQ38" s="241"/>
      <c r="BR38" s="241"/>
      <c r="BS38" s="242"/>
      <c r="BT38" s="53"/>
      <c r="BU38" s="51">
        <f>72019.202943/1000</f>
        <v>72.019202942999996</v>
      </c>
      <c r="BV38" s="32"/>
      <c r="BW38" s="32"/>
      <c r="BX38" s="124" t="s">
        <v>335</v>
      </c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25"/>
    </row>
    <row r="39" spans="1:92" s="46" customFormat="1" ht="30" customHeight="1" x14ac:dyDescent="0.2">
      <c r="A39" s="259" t="s">
        <v>339</v>
      </c>
      <c r="B39" s="260"/>
      <c r="C39" s="260"/>
      <c r="D39" s="260"/>
      <c r="E39" s="260"/>
      <c r="F39" s="260"/>
      <c r="G39" s="260"/>
      <c r="H39" s="260"/>
      <c r="I39" s="261"/>
      <c r="J39" s="47"/>
      <c r="K39" s="220" t="s">
        <v>340</v>
      </c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  <c r="AG39" s="220"/>
      <c r="AH39" s="220"/>
      <c r="AI39" s="220"/>
      <c r="AJ39" s="220"/>
      <c r="AK39" s="220"/>
      <c r="AL39" s="220"/>
      <c r="AM39" s="220"/>
      <c r="AN39" s="220"/>
      <c r="AO39" s="220"/>
      <c r="AP39" s="220"/>
      <c r="AQ39" s="220"/>
      <c r="AR39" s="220"/>
      <c r="AS39" s="220"/>
      <c r="AT39" s="220"/>
      <c r="AU39" s="220"/>
      <c r="AV39" s="220"/>
      <c r="AW39" s="220"/>
      <c r="AX39" s="220"/>
      <c r="AY39" s="220"/>
      <c r="AZ39" s="220"/>
      <c r="BA39" s="220"/>
      <c r="BB39" s="220"/>
      <c r="BC39" s="220"/>
      <c r="BD39" s="220"/>
      <c r="BE39" s="220"/>
      <c r="BF39" s="220"/>
      <c r="BG39" s="220"/>
      <c r="BH39" s="49"/>
      <c r="BI39" s="240" t="s">
        <v>27</v>
      </c>
      <c r="BJ39" s="241"/>
      <c r="BK39" s="241"/>
      <c r="BL39" s="241"/>
      <c r="BM39" s="241"/>
      <c r="BN39" s="241"/>
      <c r="BO39" s="241"/>
      <c r="BP39" s="241"/>
      <c r="BQ39" s="241"/>
      <c r="BR39" s="241"/>
      <c r="BS39" s="242"/>
      <c r="BT39" s="53">
        <f>24.9833651595392+74.5753142814544</f>
        <v>99.5586794409936</v>
      </c>
      <c r="BU39" s="51">
        <f>197058.18/1000</f>
        <v>197.05817999999999</v>
      </c>
      <c r="BV39" s="32"/>
      <c r="BW39" s="32">
        <f>467791.33/1000</f>
        <v>467.79133000000002</v>
      </c>
      <c r="BX39" s="124" t="s">
        <v>368</v>
      </c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25"/>
    </row>
    <row r="40" spans="1:92" s="46" customFormat="1" ht="34.5" customHeight="1" x14ac:dyDescent="0.2">
      <c r="A40" s="259" t="s">
        <v>65</v>
      </c>
      <c r="B40" s="260"/>
      <c r="C40" s="260"/>
      <c r="D40" s="260"/>
      <c r="E40" s="260"/>
      <c r="F40" s="260"/>
      <c r="G40" s="260"/>
      <c r="H40" s="260"/>
      <c r="I40" s="261"/>
      <c r="J40" s="47"/>
      <c r="K40" s="220" t="s">
        <v>66</v>
      </c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49"/>
      <c r="BI40" s="240" t="s">
        <v>27</v>
      </c>
      <c r="BJ40" s="241"/>
      <c r="BK40" s="241"/>
      <c r="BL40" s="241"/>
      <c r="BM40" s="241"/>
      <c r="BN40" s="241"/>
      <c r="BO40" s="241"/>
      <c r="BP40" s="241"/>
      <c r="BQ40" s="241"/>
      <c r="BR40" s="241"/>
      <c r="BS40" s="242"/>
      <c r="BT40" s="53"/>
      <c r="BU40" s="51"/>
      <c r="BV40" s="32"/>
      <c r="BW40" s="32"/>
      <c r="BX40" s="265"/>
      <c r="BY40" s="220"/>
      <c r="BZ40" s="220"/>
      <c r="CA40" s="220"/>
      <c r="CB40" s="220"/>
      <c r="CC40" s="220"/>
      <c r="CD40" s="220"/>
      <c r="CE40" s="220"/>
      <c r="CF40" s="220"/>
      <c r="CG40" s="220"/>
      <c r="CH40" s="220"/>
      <c r="CI40" s="220"/>
      <c r="CJ40" s="220"/>
      <c r="CK40" s="220"/>
      <c r="CL40" s="220"/>
      <c r="CM40" s="220"/>
      <c r="CN40" s="221"/>
    </row>
    <row r="41" spans="1:92" s="46" customFormat="1" ht="30" customHeight="1" x14ac:dyDescent="0.2">
      <c r="A41" s="259" t="s">
        <v>67</v>
      </c>
      <c r="B41" s="260"/>
      <c r="C41" s="260"/>
      <c r="D41" s="260"/>
      <c r="E41" s="260"/>
      <c r="F41" s="260"/>
      <c r="G41" s="260"/>
      <c r="H41" s="260"/>
      <c r="I41" s="261"/>
      <c r="J41" s="47"/>
      <c r="K41" s="220" t="s">
        <v>68</v>
      </c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  <c r="AG41" s="220"/>
      <c r="AH41" s="220"/>
      <c r="AI41" s="220"/>
      <c r="AJ41" s="220"/>
      <c r="AK41" s="220"/>
      <c r="AL41" s="220"/>
      <c r="AM41" s="220"/>
      <c r="AN41" s="220"/>
      <c r="AO41" s="220"/>
      <c r="AP41" s="220"/>
      <c r="AQ41" s="220"/>
      <c r="AR41" s="220"/>
      <c r="AS41" s="220"/>
      <c r="AT41" s="220"/>
      <c r="AU41" s="220"/>
      <c r="AV41" s="220"/>
      <c r="AW41" s="220"/>
      <c r="AX41" s="220"/>
      <c r="AY41" s="220"/>
      <c r="AZ41" s="220"/>
      <c r="BA41" s="220"/>
      <c r="BB41" s="220"/>
      <c r="BC41" s="220"/>
      <c r="BD41" s="220"/>
      <c r="BE41" s="220"/>
      <c r="BF41" s="220"/>
      <c r="BG41" s="220"/>
      <c r="BH41" s="49"/>
      <c r="BI41" s="240" t="s">
        <v>27</v>
      </c>
      <c r="BJ41" s="241"/>
      <c r="BK41" s="241"/>
      <c r="BL41" s="241"/>
      <c r="BM41" s="241"/>
      <c r="BN41" s="241"/>
      <c r="BO41" s="241"/>
      <c r="BP41" s="241"/>
      <c r="BQ41" s="241"/>
      <c r="BR41" s="241"/>
      <c r="BS41" s="242"/>
      <c r="BT41" s="53"/>
      <c r="BU41" s="51"/>
      <c r="BV41" s="32"/>
      <c r="BW41" s="32"/>
      <c r="BX41" s="265"/>
      <c r="BY41" s="220"/>
      <c r="BZ41" s="220"/>
      <c r="CA41" s="220"/>
      <c r="CB41" s="220"/>
      <c r="CC41" s="220"/>
      <c r="CD41" s="220"/>
      <c r="CE41" s="220"/>
      <c r="CF41" s="220"/>
      <c r="CG41" s="220"/>
      <c r="CH41" s="220"/>
      <c r="CI41" s="220"/>
      <c r="CJ41" s="220"/>
      <c r="CK41" s="220"/>
      <c r="CL41" s="220"/>
      <c r="CM41" s="220"/>
      <c r="CN41" s="221"/>
    </row>
    <row r="42" spans="1:92" s="46" customFormat="1" ht="30" customHeight="1" x14ac:dyDescent="0.2">
      <c r="A42" s="259" t="s">
        <v>341</v>
      </c>
      <c r="B42" s="260"/>
      <c r="C42" s="260"/>
      <c r="D42" s="260"/>
      <c r="E42" s="260"/>
      <c r="F42" s="260"/>
      <c r="G42" s="260"/>
      <c r="H42" s="260"/>
      <c r="I42" s="261"/>
      <c r="J42" s="47"/>
      <c r="K42" s="220" t="s">
        <v>342</v>
      </c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  <c r="AA42" s="220"/>
      <c r="AB42" s="220"/>
      <c r="AC42" s="220"/>
      <c r="AD42" s="220"/>
      <c r="AE42" s="220"/>
      <c r="AF42" s="220"/>
      <c r="AG42" s="220"/>
      <c r="AH42" s="220"/>
      <c r="AI42" s="220"/>
      <c r="AJ42" s="220"/>
      <c r="AK42" s="220"/>
      <c r="AL42" s="220"/>
      <c r="AM42" s="220"/>
      <c r="AN42" s="220"/>
      <c r="AO42" s="220"/>
      <c r="AP42" s="220"/>
      <c r="AQ42" s="220"/>
      <c r="AR42" s="220"/>
      <c r="AS42" s="220"/>
      <c r="AT42" s="220"/>
      <c r="AU42" s="220"/>
      <c r="AV42" s="220"/>
      <c r="AW42" s="220"/>
      <c r="AX42" s="220"/>
      <c r="AY42" s="220"/>
      <c r="AZ42" s="220"/>
      <c r="BA42" s="220"/>
      <c r="BB42" s="220"/>
      <c r="BC42" s="220"/>
      <c r="BD42" s="220"/>
      <c r="BE42" s="220"/>
      <c r="BF42" s="220"/>
      <c r="BG42" s="220"/>
      <c r="BH42" s="49"/>
      <c r="BI42" s="240" t="s">
        <v>27</v>
      </c>
      <c r="BJ42" s="241"/>
      <c r="BK42" s="241"/>
      <c r="BL42" s="241"/>
      <c r="BM42" s="241"/>
      <c r="BN42" s="241"/>
      <c r="BO42" s="241"/>
      <c r="BP42" s="241"/>
      <c r="BQ42" s="241"/>
      <c r="BR42" s="241"/>
      <c r="BS42" s="242"/>
      <c r="BT42" s="53"/>
      <c r="BU42" s="51"/>
      <c r="BV42" s="32"/>
      <c r="BW42" s="32"/>
      <c r="BX42" s="124" t="s">
        <v>335</v>
      </c>
      <c r="BY42" s="107"/>
      <c r="BZ42" s="107"/>
      <c r="CA42" s="107"/>
      <c r="CB42" s="107"/>
      <c r="CC42" s="107"/>
      <c r="CD42" s="107"/>
      <c r="CE42" s="107"/>
      <c r="CF42" s="107"/>
      <c r="CG42" s="107"/>
      <c r="CH42" s="107"/>
      <c r="CI42" s="107"/>
      <c r="CJ42" s="107"/>
      <c r="CK42" s="107"/>
      <c r="CL42" s="107"/>
      <c r="CM42" s="107"/>
      <c r="CN42" s="125"/>
    </row>
    <row r="43" spans="1:92" s="46" customFormat="1" ht="60.75" customHeight="1" x14ac:dyDescent="0.2">
      <c r="A43" s="269" t="s">
        <v>70</v>
      </c>
      <c r="B43" s="270"/>
      <c r="C43" s="270"/>
      <c r="D43" s="270"/>
      <c r="E43" s="270"/>
      <c r="F43" s="270"/>
      <c r="G43" s="270"/>
      <c r="H43" s="270"/>
      <c r="I43" s="271"/>
      <c r="J43" s="72"/>
      <c r="K43" s="272" t="s">
        <v>71</v>
      </c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72"/>
      <c r="AU43" s="272"/>
      <c r="AV43" s="272"/>
      <c r="AW43" s="272"/>
      <c r="AX43" s="272"/>
      <c r="AY43" s="272"/>
      <c r="AZ43" s="272"/>
      <c r="BA43" s="272"/>
      <c r="BB43" s="272"/>
      <c r="BC43" s="272"/>
      <c r="BD43" s="272"/>
      <c r="BE43" s="272"/>
      <c r="BF43" s="272"/>
      <c r="BG43" s="272"/>
      <c r="BH43" s="73"/>
      <c r="BI43" s="273" t="s">
        <v>27</v>
      </c>
      <c r="BJ43" s="274"/>
      <c r="BK43" s="274"/>
      <c r="BL43" s="274"/>
      <c r="BM43" s="274"/>
      <c r="BN43" s="274"/>
      <c r="BO43" s="274"/>
      <c r="BP43" s="274"/>
      <c r="BQ43" s="274"/>
      <c r="BR43" s="274"/>
      <c r="BS43" s="275"/>
      <c r="BT43" s="76">
        <f>BT44+BT45+BT46+BT47+BT48+BT49+BT50+BT51+BT52+BT53+BT56</f>
        <v>17224.088062234721</v>
      </c>
      <c r="BU43" s="76">
        <f>BU44+BU45+BU46+BU47+BU48+BU49+BU50+BU51+BU52+BU53+BU56</f>
        <v>17894.012280194002</v>
      </c>
      <c r="BV43" s="77">
        <f>BV46+BV47+BV49+BV52+BV53</f>
        <v>17439.690000000002</v>
      </c>
      <c r="BW43" s="77">
        <f>BW46+BW47+BW49+BW52</f>
        <v>19940.85903</v>
      </c>
      <c r="BX43" s="265"/>
      <c r="BY43" s="220"/>
      <c r="BZ43" s="220"/>
      <c r="CA43" s="220"/>
      <c r="CB43" s="220"/>
      <c r="CC43" s="220"/>
      <c r="CD43" s="220"/>
      <c r="CE43" s="220"/>
      <c r="CF43" s="220"/>
      <c r="CG43" s="220"/>
      <c r="CH43" s="220"/>
      <c r="CI43" s="220"/>
      <c r="CJ43" s="220"/>
      <c r="CK43" s="220"/>
      <c r="CL43" s="220"/>
      <c r="CM43" s="220"/>
      <c r="CN43" s="221"/>
    </row>
    <row r="44" spans="1:92" s="46" customFormat="1" ht="24.95" customHeight="1" x14ac:dyDescent="0.2">
      <c r="A44" s="259" t="s">
        <v>72</v>
      </c>
      <c r="B44" s="260"/>
      <c r="C44" s="260"/>
      <c r="D44" s="260"/>
      <c r="E44" s="260"/>
      <c r="F44" s="260"/>
      <c r="G44" s="260"/>
      <c r="H44" s="260"/>
      <c r="I44" s="261"/>
      <c r="J44" s="47"/>
      <c r="K44" s="220" t="s">
        <v>73</v>
      </c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20"/>
      <c r="Z44" s="220"/>
      <c r="AA44" s="220"/>
      <c r="AB44" s="220"/>
      <c r="AC44" s="220"/>
      <c r="AD44" s="220"/>
      <c r="AE44" s="220"/>
      <c r="AF44" s="220"/>
      <c r="AG44" s="220"/>
      <c r="AH44" s="220"/>
      <c r="AI44" s="220"/>
      <c r="AJ44" s="220"/>
      <c r="AK44" s="220"/>
      <c r="AL44" s="220"/>
      <c r="AM44" s="220"/>
      <c r="AN44" s="220"/>
      <c r="AO44" s="220"/>
      <c r="AP44" s="220"/>
      <c r="AQ44" s="220"/>
      <c r="AR44" s="220"/>
      <c r="AS44" s="220"/>
      <c r="AT44" s="220"/>
      <c r="AU44" s="220"/>
      <c r="AV44" s="220"/>
      <c r="AW44" s="220"/>
      <c r="AX44" s="220"/>
      <c r="AY44" s="220"/>
      <c r="AZ44" s="220"/>
      <c r="BA44" s="220"/>
      <c r="BB44" s="220"/>
      <c r="BC44" s="220"/>
      <c r="BD44" s="220"/>
      <c r="BE44" s="220"/>
      <c r="BF44" s="220"/>
      <c r="BG44" s="220"/>
      <c r="BH44" s="49"/>
      <c r="BI44" s="240" t="s">
        <v>27</v>
      </c>
      <c r="BJ44" s="241"/>
      <c r="BK44" s="241"/>
      <c r="BL44" s="241"/>
      <c r="BM44" s="241"/>
      <c r="BN44" s="241"/>
      <c r="BO44" s="241"/>
      <c r="BP44" s="241"/>
      <c r="BQ44" s="241"/>
      <c r="BR44" s="241"/>
      <c r="BS44" s="242"/>
      <c r="BT44" s="53"/>
      <c r="BU44" s="51"/>
      <c r="BV44" s="32"/>
      <c r="BW44" s="32"/>
      <c r="BX44" s="265"/>
      <c r="BY44" s="220"/>
      <c r="BZ44" s="220"/>
      <c r="CA44" s="220"/>
      <c r="CB44" s="220"/>
      <c r="CC44" s="220"/>
      <c r="CD44" s="220"/>
      <c r="CE44" s="220"/>
      <c r="CF44" s="220"/>
      <c r="CG44" s="220"/>
      <c r="CH44" s="220"/>
      <c r="CI44" s="220"/>
      <c r="CJ44" s="220"/>
      <c r="CK44" s="220"/>
      <c r="CL44" s="220"/>
      <c r="CM44" s="220"/>
      <c r="CN44" s="221"/>
    </row>
    <row r="45" spans="1:92" s="46" customFormat="1" ht="45" customHeight="1" x14ac:dyDescent="0.2">
      <c r="A45" s="259" t="s">
        <v>74</v>
      </c>
      <c r="B45" s="260"/>
      <c r="C45" s="260"/>
      <c r="D45" s="260"/>
      <c r="E45" s="260"/>
      <c r="F45" s="260"/>
      <c r="G45" s="260"/>
      <c r="H45" s="260"/>
      <c r="I45" s="261"/>
      <c r="J45" s="47"/>
      <c r="K45" s="220" t="s">
        <v>75</v>
      </c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49"/>
      <c r="BI45" s="240" t="s">
        <v>27</v>
      </c>
      <c r="BJ45" s="241"/>
      <c r="BK45" s="241"/>
      <c r="BL45" s="241"/>
      <c r="BM45" s="241"/>
      <c r="BN45" s="241"/>
      <c r="BO45" s="241"/>
      <c r="BP45" s="241"/>
      <c r="BQ45" s="241"/>
      <c r="BR45" s="241"/>
      <c r="BS45" s="242"/>
      <c r="BT45" s="53"/>
      <c r="BU45" s="51"/>
      <c r="BV45" s="32"/>
      <c r="BW45" s="32"/>
      <c r="BX45" s="268"/>
      <c r="BY45" s="220"/>
      <c r="BZ45" s="220"/>
      <c r="CA45" s="220"/>
      <c r="CB45" s="220"/>
      <c r="CC45" s="220"/>
      <c r="CD45" s="220"/>
      <c r="CE45" s="220"/>
      <c r="CF45" s="220"/>
      <c r="CG45" s="220"/>
      <c r="CH45" s="220"/>
      <c r="CI45" s="220"/>
      <c r="CJ45" s="220"/>
      <c r="CK45" s="220"/>
      <c r="CL45" s="220"/>
      <c r="CM45" s="220"/>
      <c r="CN45" s="221"/>
    </row>
    <row r="46" spans="1:92" s="46" customFormat="1" ht="83.25" customHeight="1" x14ac:dyDescent="0.2">
      <c r="A46" s="259" t="s">
        <v>76</v>
      </c>
      <c r="B46" s="260"/>
      <c r="C46" s="260"/>
      <c r="D46" s="260"/>
      <c r="E46" s="260"/>
      <c r="F46" s="260"/>
      <c r="G46" s="260"/>
      <c r="H46" s="260"/>
      <c r="I46" s="261"/>
      <c r="J46" s="47"/>
      <c r="K46" s="220" t="s">
        <v>77</v>
      </c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  <c r="AT46" s="220"/>
      <c r="AU46" s="220"/>
      <c r="AV46" s="220"/>
      <c r="AW46" s="220"/>
      <c r="AX46" s="220"/>
      <c r="AY46" s="220"/>
      <c r="AZ46" s="220"/>
      <c r="BA46" s="220"/>
      <c r="BB46" s="220"/>
      <c r="BC46" s="220"/>
      <c r="BD46" s="220"/>
      <c r="BE46" s="220"/>
      <c r="BF46" s="220"/>
      <c r="BG46" s="220"/>
      <c r="BH46" s="49"/>
      <c r="BI46" s="240" t="s">
        <v>27</v>
      </c>
      <c r="BJ46" s="241"/>
      <c r="BK46" s="241"/>
      <c r="BL46" s="241"/>
      <c r="BM46" s="241"/>
      <c r="BN46" s="241"/>
      <c r="BO46" s="241"/>
      <c r="BP46" s="241"/>
      <c r="BQ46" s="241"/>
      <c r="BR46" s="241"/>
      <c r="BS46" s="242"/>
      <c r="BT46" s="53">
        <v>14642.090039999999</v>
      </c>
      <c r="BU46" s="51">
        <v>13396.033880000001</v>
      </c>
      <c r="BV46" s="32">
        <v>12958.98</v>
      </c>
      <c r="BW46" s="32">
        <f>12602177/1000</f>
        <v>12602.177</v>
      </c>
      <c r="BX46" s="265"/>
      <c r="BY46" s="220"/>
      <c r="BZ46" s="220"/>
      <c r="CA46" s="220"/>
      <c r="CB46" s="220"/>
      <c r="CC46" s="220"/>
      <c r="CD46" s="220"/>
      <c r="CE46" s="220"/>
      <c r="CF46" s="220"/>
      <c r="CG46" s="220"/>
      <c r="CH46" s="220"/>
      <c r="CI46" s="220"/>
      <c r="CJ46" s="220"/>
      <c r="CK46" s="220"/>
      <c r="CL46" s="220"/>
      <c r="CM46" s="220"/>
      <c r="CN46" s="221"/>
    </row>
    <row r="47" spans="1:92" s="46" customFormat="1" ht="43.5" customHeight="1" x14ac:dyDescent="0.2">
      <c r="A47" s="259" t="s">
        <v>79</v>
      </c>
      <c r="B47" s="260"/>
      <c r="C47" s="260"/>
      <c r="D47" s="260"/>
      <c r="E47" s="260"/>
      <c r="F47" s="260"/>
      <c r="G47" s="260"/>
      <c r="H47" s="260"/>
      <c r="I47" s="261"/>
      <c r="J47" s="47"/>
      <c r="K47" s="220" t="s">
        <v>80</v>
      </c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  <c r="AT47" s="220"/>
      <c r="AU47" s="220"/>
      <c r="AV47" s="220"/>
      <c r="AW47" s="220"/>
      <c r="AX47" s="220"/>
      <c r="AY47" s="220"/>
      <c r="AZ47" s="220"/>
      <c r="BA47" s="220"/>
      <c r="BB47" s="220"/>
      <c r="BC47" s="220"/>
      <c r="BD47" s="220"/>
      <c r="BE47" s="220"/>
      <c r="BF47" s="220"/>
      <c r="BG47" s="220"/>
      <c r="BH47" s="49"/>
      <c r="BI47" s="240" t="s">
        <v>27</v>
      </c>
      <c r="BJ47" s="241"/>
      <c r="BK47" s="241"/>
      <c r="BL47" s="241"/>
      <c r="BM47" s="241"/>
      <c r="BN47" s="241"/>
      <c r="BO47" s="241"/>
      <c r="BP47" s="241"/>
      <c r="BQ47" s="241"/>
      <c r="BR47" s="241"/>
      <c r="BS47" s="242"/>
      <c r="BT47" s="53">
        <v>2403.2696827947939</v>
      </c>
      <c r="BU47" s="51">
        <f>3781837.440194/1000</f>
        <v>3781.837440194</v>
      </c>
      <c r="BV47" s="32">
        <v>4064.04</v>
      </c>
      <c r="BW47" s="32">
        <v>6642.3149999999996</v>
      </c>
      <c r="BX47" s="124"/>
      <c r="BY47" s="107"/>
      <c r="BZ47" s="107"/>
      <c r="CA47" s="107"/>
      <c r="CB47" s="107"/>
      <c r="CC47" s="107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25"/>
    </row>
    <row r="48" spans="1:92" s="46" customFormat="1" ht="45" customHeight="1" x14ac:dyDescent="0.2">
      <c r="A48" s="259" t="s">
        <v>82</v>
      </c>
      <c r="B48" s="260"/>
      <c r="C48" s="260"/>
      <c r="D48" s="260"/>
      <c r="E48" s="260"/>
      <c r="F48" s="260"/>
      <c r="G48" s="260"/>
      <c r="H48" s="260"/>
      <c r="I48" s="261"/>
      <c r="J48" s="47"/>
      <c r="K48" s="220" t="s">
        <v>83</v>
      </c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  <c r="AX48" s="220"/>
      <c r="AY48" s="220"/>
      <c r="AZ48" s="220"/>
      <c r="BA48" s="220"/>
      <c r="BB48" s="220"/>
      <c r="BC48" s="220"/>
      <c r="BD48" s="220"/>
      <c r="BE48" s="220"/>
      <c r="BF48" s="220"/>
      <c r="BG48" s="220"/>
      <c r="BH48" s="49"/>
      <c r="BI48" s="240" t="s">
        <v>27</v>
      </c>
      <c r="BJ48" s="241"/>
      <c r="BK48" s="241"/>
      <c r="BL48" s="241"/>
      <c r="BM48" s="241"/>
      <c r="BN48" s="241"/>
      <c r="BO48" s="241"/>
      <c r="BP48" s="241"/>
      <c r="BQ48" s="241"/>
      <c r="BR48" s="241"/>
      <c r="BS48" s="242"/>
      <c r="BT48" s="53"/>
      <c r="BU48" s="51"/>
      <c r="BV48" s="32"/>
      <c r="BW48" s="32"/>
      <c r="BX48" s="265"/>
      <c r="BY48" s="220"/>
      <c r="BZ48" s="220"/>
      <c r="CA48" s="220"/>
      <c r="CB48" s="220"/>
      <c r="CC48" s="220"/>
      <c r="CD48" s="220"/>
      <c r="CE48" s="220"/>
      <c r="CF48" s="220"/>
      <c r="CG48" s="220"/>
      <c r="CH48" s="220"/>
      <c r="CI48" s="220"/>
      <c r="CJ48" s="220"/>
      <c r="CK48" s="220"/>
      <c r="CL48" s="220"/>
      <c r="CM48" s="220"/>
      <c r="CN48" s="221"/>
    </row>
    <row r="49" spans="1:113" s="46" customFormat="1" ht="24" customHeight="1" x14ac:dyDescent="0.2">
      <c r="A49" s="259" t="s">
        <v>84</v>
      </c>
      <c r="B49" s="260"/>
      <c r="C49" s="260"/>
      <c r="D49" s="260"/>
      <c r="E49" s="260"/>
      <c r="F49" s="260"/>
      <c r="G49" s="260"/>
      <c r="H49" s="260"/>
      <c r="I49" s="261"/>
      <c r="J49" s="47"/>
      <c r="K49" s="220" t="s">
        <v>85</v>
      </c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  <c r="AO49" s="220"/>
      <c r="AP49" s="220"/>
      <c r="AQ49" s="220"/>
      <c r="AR49" s="220"/>
      <c r="AS49" s="220"/>
      <c r="AT49" s="220"/>
      <c r="AU49" s="220"/>
      <c r="AV49" s="220"/>
      <c r="AW49" s="220"/>
      <c r="AX49" s="220"/>
      <c r="AY49" s="220"/>
      <c r="AZ49" s="220"/>
      <c r="BA49" s="220"/>
      <c r="BB49" s="220"/>
      <c r="BC49" s="220"/>
      <c r="BD49" s="220"/>
      <c r="BE49" s="220"/>
      <c r="BF49" s="220"/>
      <c r="BG49" s="220"/>
      <c r="BH49" s="49"/>
      <c r="BI49" s="240" t="s">
        <v>27</v>
      </c>
      <c r="BJ49" s="241"/>
      <c r="BK49" s="241"/>
      <c r="BL49" s="241"/>
      <c r="BM49" s="241"/>
      <c r="BN49" s="241"/>
      <c r="BO49" s="241"/>
      <c r="BP49" s="241"/>
      <c r="BQ49" s="241"/>
      <c r="BR49" s="241"/>
      <c r="BS49" s="242"/>
      <c r="BT49" s="53">
        <v>151.7532370714286</v>
      </c>
      <c r="BU49" s="51">
        <f>432690.96/1000</f>
        <v>432.69096000000002</v>
      </c>
      <c r="BV49" s="32">
        <v>225.97</v>
      </c>
      <c r="BW49" s="32">
        <f>678298.03/1000</f>
        <v>678.29803000000004</v>
      </c>
      <c r="BX49" s="265" t="s">
        <v>343</v>
      </c>
      <c r="BY49" s="220"/>
      <c r="BZ49" s="220"/>
      <c r="CA49" s="220"/>
      <c r="CB49" s="220"/>
      <c r="CC49" s="220"/>
      <c r="CD49" s="220"/>
      <c r="CE49" s="220"/>
      <c r="CF49" s="220"/>
      <c r="CG49" s="220"/>
      <c r="CH49" s="220"/>
      <c r="CI49" s="220"/>
      <c r="CJ49" s="220"/>
      <c r="CK49" s="220"/>
      <c r="CL49" s="220"/>
      <c r="CM49" s="220"/>
      <c r="CN49" s="221"/>
    </row>
    <row r="50" spans="1:113" s="46" customFormat="1" ht="23.25" customHeight="1" x14ac:dyDescent="0.2">
      <c r="A50" s="259" t="s">
        <v>86</v>
      </c>
      <c r="B50" s="260"/>
      <c r="C50" s="260"/>
      <c r="D50" s="260"/>
      <c r="E50" s="260"/>
      <c r="F50" s="260"/>
      <c r="G50" s="260"/>
      <c r="H50" s="260"/>
      <c r="I50" s="261"/>
      <c r="J50" s="47"/>
      <c r="K50" s="220" t="s">
        <v>87</v>
      </c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49"/>
      <c r="BI50" s="240" t="s">
        <v>27</v>
      </c>
      <c r="BJ50" s="241"/>
      <c r="BK50" s="241"/>
      <c r="BL50" s="241"/>
      <c r="BM50" s="241"/>
      <c r="BN50" s="241"/>
      <c r="BO50" s="241"/>
      <c r="BP50" s="241"/>
      <c r="BQ50" s="241"/>
      <c r="BR50" s="241"/>
      <c r="BS50" s="242"/>
      <c r="BT50" s="53"/>
      <c r="BU50" s="51"/>
      <c r="BV50" s="32"/>
      <c r="BW50" s="32"/>
      <c r="BX50" s="265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221"/>
    </row>
    <row r="51" spans="1:113" s="46" customFormat="1" ht="24.75" customHeight="1" x14ac:dyDescent="0.2">
      <c r="A51" s="259" t="s">
        <v>88</v>
      </c>
      <c r="B51" s="260"/>
      <c r="C51" s="260"/>
      <c r="D51" s="260"/>
      <c r="E51" s="260"/>
      <c r="F51" s="260"/>
      <c r="G51" s="260"/>
      <c r="H51" s="260"/>
      <c r="I51" s="261"/>
      <c r="J51" s="47"/>
      <c r="K51" s="220" t="s">
        <v>89</v>
      </c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  <c r="AA51" s="220"/>
      <c r="AB51" s="220"/>
      <c r="AC51" s="220"/>
      <c r="AD51" s="220"/>
      <c r="AE51" s="220"/>
      <c r="AF51" s="220"/>
      <c r="AG51" s="220"/>
      <c r="AH51" s="220"/>
      <c r="AI51" s="220"/>
      <c r="AJ51" s="220"/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20"/>
      <c r="AY51" s="220"/>
      <c r="AZ51" s="220"/>
      <c r="BA51" s="220"/>
      <c r="BB51" s="220"/>
      <c r="BC51" s="220"/>
      <c r="BD51" s="220"/>
      <c r="BE51" s="220"/>
      <c r="BF51" s="220"/>
      <c r="BG51" s="220"/>
      <c r="BH51" s="49"/>
      <c r="BI51" s="240" t="s">
        <v>27</v>
      </c>
      <c r="BJ51" s="241"/>
      <c r="BK51" s="241"/>
      <c r="BL51" s="241"/>
      <c r="BM51" s="241"/>
      <c r="BN51" s="241"/>
      <c r="BO51" s="241"/>
      <c r="BP51" s="241"/>
      <c r="BQ51" s="241"/>
      <c r="BR51" s="241"/>
      <c r="BS51" s="242"/>
      <c r="BT51" s="53"/>
      <c r="BU51" s="51">
        <v>0</v>
      </c>
      <c r="BV51" s="32"/>
      <c r="BW51" s="32"/>
      <c r="BX51" s="265"/>
      <c r="BY51" s="220"/>
      <c r="BZ51" s="220"/>
      <c r="CA51" s="220"/>
      <c r="CB51" s="220"/>
      <c r="CC51" s="220"/>
      <c r="CD51" s="220"/>
      <c r="CE51" s="220"/>
      <c r="CF51" s="220"/>
      <c r="CG51" s="220"/>
      <c r="CH51" s="220"/>
      <c r="CI51" s="220"/>
      <c r="CJ51" s="220"/>
      <c r="CK51" s="220"/>
      <c r="CL51" s="220"/>
      <c r="CM51" s="220"/>
      <c r="CN51" s="221"/>
    </row>
    <row r="52" spans="1:113" s="46" customFormat="1" ht="23.25" customHeight="1" x14ac:dyDescent="0.2">
      <c r="A52" s="259" t="s">
        <v>90</v>
      </c>
      <c r="B52" s="260"/>
      <c r="C52" s="260"/>
      <c r="D52" s="260"/>
      <c r="E52" s="260"/>
      <c r="F52" s="260"/>
      <c r="G52" s="260"/>
      <c r="H52" s="260"/>
      <c r="I52" s="261"/>
      <c r="J52" s="47"/>
      <c r="K52" s="220" t="s">
        <v>344</v>
      </c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0"/>
      <c r="AT52" s="220"/>
      <c r="AU52" s="220"/>
      <c r="AV52" s="220"/>
      <c r="AW52" s="220"/>
      <c r="AX52" s="220"/>
      <c r="AY52" s="220"/>
      <c r="AZ52" s="220"/>
      <c r="BA52" s="220"/>
      <c r="BB52" s="220"/>
      <c r="BC52" s="220"/>
      <c r="BD52" s="220"/>
      <c r="BE52" s="220"/>
      <c r="BF52" s="220"/>
      <c r="BG52" s="220"/>
      <c r="BH52" s="49"/>
      <c r="BI52" s="240" t="s">
        <v>27</v>
      </c>
      <c r="BJ52" s="241"/>
      <c r="BK52" s="241"/>
      <c r="BL52" s="241"/>
      <c r="BM52" s="241"/>
      <c r="BN52" s="241"/>
      <c r="BO52" s="241"/>
      <c r="BP52" s="241"/>
      <c r="BQ52" s="241"/>
      <c r="BR52" s="241"/>
      <c r="BS52" s="242"/>
      <c r="BT52" s="53">
        <v>26.975102368499996</v>
      </c>
      <c r="BU52" s="51">
        <f>35450/1000</f>
        <v>35.450000000000003</v>
      </c>
      <c r="BV52" s="32">
        <v>17.62</v>
      </c>
      <c r="BW52" s="32">
        <v>18.068999999999999</v>
      </c>
      <c r="BX52" s="265" t="s">
        <v>359</v>
      </c>
      <c r="BY52" s="220"/>
      <c r="BZ52" s="220"/>
      <c r="CA52" s="220"/>
      <c r="CB52" s="220"/>
      <c r="CC52" s="220"/>
      <c r="CD52" s="220"/>
      <c r="CE52" s="220"/>
      <c r="CF52" s="220"/>
      <c r="CG52" s="220"/>
      <c r="CH52" s="220"/>
      <c r="CI52" s="220"/>
      <c r="CJ52" s="220"/>
      <c r="CK52" s="220"/>
      <c r="CL52" s="220"/>
      <c r="CM52" s="220"/>
      <c r="CN52" s="221"/>
    </row>
    <row r="53" spans="1:113" s="46" customFormat="1" ht="59.25" customHeight="1" x14ac:dyDescent="0.2">
      <c r="A53" s="259" t="s">
        <v>98</v>
      </c>
      <c r="B53" s="260"/>
      <c r="C53" s="260"/>
      <c r="D53" s="260"/>
      <c r="E53" s="260"/>
      <c r="F53" s="260"/>
      <c r="G53" s="260"/>
      <c r="H53" s="260"/>
      <c r="I53" s="261"/>
      <c r="J53" s="47"/>
      <c r="K53" s="220" t="s">
        <v>99</v>
      </c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  <c r="AA53" s="220"/>
      <c r="AB53" s="220"/>
      <c r="AC53" s="220"/>
      <c r="AD53" s="220"/>
      <c r="AE53" s="220"/>
      <c r="AF53" s="220"/>
      <c r="AG53" s="220"/>
      <c r="AH53" s="220"/>
      <c r="AI53" s="220"/>
      <c r="AJ53" s="220"/>
      <c r="AK53" s="220"/>
      <c r="AL53" s="220"/>
      <c r="AM53" s="220"/>
      <c r="AN53" s="220"/>
      <c r="AO53" s="220"/>
      <c r="AP53" s="220"/>
      <c r="AQ53" s="220"/>
      <c r="AR53" s="220"/>
      <c r="AS53" s="220"/>
      <c r="AT53" s="220"/>
      <c r="AU53" s="220"/>
      <c r="AV53" s="220"/>
      <c r="AW53" s="220"/>
      <c r="AX53" s="220"/>
      <c r="AY53" s="220"/>
      <c r="AZ53" s="220"/>
      <c r="BA53" s="220"/>
      <c r="BB53" s="220"/>
      <c r="BC53" s="220"/>
      <c r="BD53" s="220"/>
      <c r="BE53" s="220"/>
      <c r="BF53" s="220"/>
      <c r="BG53" s="220"/>
      <c r="BH53" s="49"/>
      <c r="BI53" s="240" t="s">
        <v>27</v>
      </c>
      <c r="BJ53" s="241"/>
      <c r="BK53" s="241"/>
      <c r="BL53" s="241"/>
      <c r="BM53" s="241"/>
      <c r="BN53" s="241"/>
      <c r="BO53" s="241"/>
      <c r="BP53" s="241"/>
      <c r="BQ53" s="241"/>
      <c r="BR53" s="241"/>
      <c r="BS53" s="242"/>
      <c r="BT53" s="53"/>
      <c r="BU53" s="51">
        <v>248</v>
      </c>
      <c r="BV53" s="32">
        <v>173.08</v>
      </c>
      <c r="BW53" s="57"/>
      <c r="BX53" s="265"/>
      <c r="BY53" s="220"/>
      <c r="BZ53" s="220"/>
      <c r="CA53" s="220"/>
      <c r="CB53" s="220"/>
      <c r="CC53" s="220"/>
      <c r="CD53" s="220"/>
      <c r="CE53" s="220"/>
      <c r="CF53" s="220"/>
      <c r="CG53" s="220"/>
      <c r="CH53" s="220"/>
      <c r="CI53" s="220"/>
      <c r="CJ53" s="220"/>
      <c r="CK53" s="220"/>
      <c r="CL53" s="220"/>
      <c r="CM53" s="220"/>
      <c r="CN53" s="221"/>
    </row>
    <row r="54" spans="1:113" s="46" customFormat="1" ht="30" customHeight="1" x14ac:dyDescent="0.2">
      <c r="A54" s="259" t="s">
        <v>100</v>
      </c>
      <c r="B54" s="260"/>
      <c r="C54" s="260"/>
      <c r="D54" s="260"/>
      <c r="E54" s="260"/>
      <c r="F54" s="260"/>
      <c r="G54" s="260"/>
      <c r="H54" s="260"/>
      <c r="I54" s="261"/>
      <c r="J54" s="47"/>
      <c r="K54" s="220" t="s">
        <v>101</v>
      </c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0"/>
      <c r="AN54" s="220"/>
      <c r="AO54" s="220"/>
      <c r="AP54" s="220"/>
      <c r="AQ54" s="220"/>
      <c r="AR54" s="220"/>
      <c r="AS54" s="220"/>
      <c r="AT54" s="220"/>
      <c r="AU54" s="220"/>
      <c r="AV54" s="220"/>
      <c r="AW54" s="220"/>
      <c r="AX54" s="220"/>
      <c r="AY54" s="220"/>
      <c r="AZ54" s="220"/>
      <c r="BA54" s="220"/>
      <c r="BB54" s="220"/>
      <c r="BC54" s="220"/>
      <c r="BD54" s="220"/>
      <c r="BE54" s="220"/>
      <c r="BF54" s="220"/>
      <c r="BG54" s="220"/>
      <c r="BH54" s="49"/>
      <c r="BI54" s="240" t="s">
        <v>102</v>
      </c>
      <c r="BJ54" s="241"/>
      <c r="BK54" s="241"/>
      <c r="BL54" s="241"/>
      <c r="BM54" s="241"/>
      <c r="BN54" s="241"/>
      <c r="BO54" s="241"/>
      <c r="BP54" s="241"/>
      <c r="BQ54" s="241"/>
      <c r="BR54" s="241"/>
      <c r="BS54" s="242"/>
      <c r="BT54" s="53">
        <v>0</v>
      </c>
      <c r="BU54" s="51">
        <v>10</v>
      </c>
      <c r="BV54" s="32">
        <v>12</v>
      </c>
      <c r="BW54" s="32">
        <v>15</v>
      </c>
      <c r="BX54" s="265"/>
      <c r="BY54" s="220"/>
      <c r="BZ54" s="220"/>
      <c r="CA54" s="220"/>
      <c r="CB54" s="220"/>
      <c r="CC54" s="220"/>
      <c r="CD54" s="220"/>
      <c r="CE54" s="220"/>
      <c r="CF54" s="220"/>
      <c r="CG54" s="220"/>
      <c r="CH54" s="220"/>
      <c r="CI54" s="220"/>
      <c r="CJ54" s="220"/>
      <c r="CK54" s="220"/>
      <c r="CL54" s="220"/>
      <c r="CM54" s="220"/>
      <c r="CN54" s="221"/>
    </row>
    <row r="55" spans="1:113" s="46" customFormat="1" ht="103.5" customHeight="1" x14ac:dyDescent="0.2">
      <c r="A55" s="259" t="s">
        <v>103</v>
      </c>
      <c r="B55" s="260"/>
      <c r="C55" s="260"/>
      <c r="D55" s="260"/>
      <c r="E55" s="260"/>
      <c r="F55" s="260"/>
      <c r="G55" s="260"/>
      <c r="H55" s="260"/>
      <c r="I55" s="261"/>
      <c r="J55" s="47"/>
      <c r="K55" s="220" t="s">
        <v>104</v>
      </c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0"/>
      <c r="AZ55" s="220"/>
      <c r="BA55" s="220"/>
      <c r="BB55" s="220"/>
      <c r="BC55" s="220"/>
      <c r="BD55" s="220"/>
      <c r="BE55" s="220"/>
      <c r="BF55" s="220"/>
      <c r="BG55" s="220"/>
      <c r="BH55" s="49"/>
      <c r="BI55" s="240" t="s">
        <v>27</v>
      </c>
      <c r="BJ55" s="241"/>
      <c r="BK55" s="241"/>
      <c r="BL55" s="241"/>
      <c r="BM55" s="241"/>
      <c r="BN55" s="241"/>
      <c r="BO55" s="241"/>
      <c r="BP55" s="241"/>
      <c r="BQ55" s="241"/>
      <c r="BR55" s="241"/>
      <c r="BS55" s="242"/>
      <c r="BT55" s="53"/>
      <c r="BU55" s="51"/>
      <c r="BV55" s="32"/>
      <c r="BW55" s="32"/>
      <c r="BX55" s="265"/>
      <c r="BY55" s="220"/>
      <c r="BZ55" s="220"/>
      <c r="CA55" s="220"/>
      <c r="CB55" s="220"/>
      <c r="CC55" s="220"/>
      <c r="CD55" s="220"/>
      <c r="CE55" s="220"/>
      <c r="CF55" s="220"/>
      <c r="CG55" s="220"/>
      <c r="CH55" s="220"/>
      <c r="CI55" s="220"/>
      <c r="CJ55" s="220"/>
      <c r="CK55" s="220"/>
      <c r="CL55" s="220"/>
      <c r="CM55" s="220"/>
      <c r="CN55" s="221"/>
    </row>
    <row r="56" spans="1:113" s="46" customFormat="1" ht="30" customHeight="1" x14ac:dyDescent="0.2">
      <c r="A56" s="259" t="s">
        <v>105</v>
      </c>
      <c r="B56" s="260"/>
      <c r="C56" s="260"/>
      <c r="D56" s="260"/>
      <c r="E56" s="260"/>
      <c r="F56" s="260"/>
      <c r="G56" s="260"/>
      <c r="H56" s="260"/>
      <c r="I56" s="261"/>
      <c r="J56" s="47"/>
      <c r="K56" s="220" t="s">
        <v>106</v>
      </c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20"/>
      <c r="Z56" s="220"/>
      <c r="AA56" s="220"/>
      <c r="AB56" s="220"/>
      <c r="AC56" s="220"/>
      <c r="AD56" s="220"/>
      <c r="AE56" s="220"/>
      <c r="AF56" s="220"/>
      <c r="AG56" s="220"/>
      <c r="AH56" s="220"/>
      <c r="AI56" s="220"/>
      <c r="AJ56" s="220"/>
      <c r="AK56" s="220"/>
      <c r="AL56" s="220"/>
      <c r="AM56" s="220"/>
      <c r="AN56" s="220"/>
      <c r="AO56" s="220"/>
      <c r="AP56" s="220"/>
      <c r="AQ56" s="220"/>
      <c r="AR56" s="220"/>
      <c r="AS56" s="220"/>
      <c r="AT56" s="220"/>
      <c r="AU56" s="220"/>
      <c r="AV56" s="220"/>
      <c r="AW56" s="220"/>
      <c r="AX56" s="220"/>
      <c r="AY56" s="220"/>
      <c r="AZ56" s="220"/>
      <c r="BA56" s="220"/>
      <c r="BB56" s="220"/>
      <c r="BC56" s="220"/>
      <c r="BD56" s="220"/>
      <c r="BE56" s="220"/>
      <c r="BF56" s="220"/>
      <c r="BG56" s="220"/>
      <c r="BH56" s="49"/>
      <c r="BI56" s="240" t="s">
        <v>27</v>
      </c>
      <c r="BJ56" s="241"/>
      <c r="BK56" s="241"/>
      <c r="BL56" s="241"/>
      <c r="BM56" s="241"/>
      <c r="BN56" s="241"/>
      <c r="BO56" s="241"/>
      <c r="BP56" s="241"/>
      <c r="BQ56" s="241"/>
      <c r="BR56" s="241"/>
      <c r="BS56" s="242"/>
      <c r="BT56" s="53"/>
      <c r="BU56" s="51"/>
      <c r="BV56" s="32"/>
      <c r="BW56" s="32"/>
      <c r="BX56" s="265"/>
      <c r="BY56" s="220"/>
      <c r="BZ56" s="220"/>
      <c r="CA56" s="220"/>
      <c r="CB56" s="220"/>
      <c r="CC56" s="220"/>
      <c r="CD56" s="220"/>
      <c r="CE56" s="220"/>
      <c r="CF56" s="220"/>
      <c r="CG56" s="220"/>
      <c r="CH56" s="220"/>
      <c r="CI56" s="220"/>
      <c r="CJ56" s="220"/>
      <c r="CK56" s="220"/>
      <c r="CL56" s="220"/>
      <c r="CM56" s="220"/>
      <c r="CN56" s="221"/>
    </row>
    <row r="57" spans="1:113" s="46" customFormat="1" ht="30" customHeight="1" x14ac:dyDescent="0.2">
      <c r="A57" s="259" t="s">
        <v>107</v>
      </c>
      <c r="B57" s="260"/>
      <c r="C57" s="260"/>
      <c r="D57" s="260"/>
      <c r="E57" s="260"/>
      <c r="F57" s="260"/>
      <c r="G57" s="260"/>
      <c r="H57" s="260"/>
      <c r="I57" s="261"/>
      <c r="J57" s="47"/>
      <c r="K57" s="220" t="s">
        <v>345</v>
      </c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  <c r="AA57" s="220"/>
      <c r="AB57" s="220"/>
      <c r="AC57" s="220"/>
      <c r="AD57" s="220"/>
      <c r="AE57" s="220"/>
      <c r="AF57" s="220"/>
      <c r="AG57" s="220"/>
      <c r="AH57" s="220"/>
      <c r="AI57" s="220"/>
      <c r="AJ57" s="220"/>
      <c r="AK57" s="220"/>
      <c r="AL57" s="220"/>
      <c r="AM57" s="220"/>
      <c r="AN57" s="220"/>
      <c r="AO57" s="220"/>
      <c r="AP57" s="220"/>
      <c r="AQ57" s="220"/>
      <c r="AR57" s="220"/>
      <c r="AS57" s="220"/>
      <c r="AT57" s="220"/>
      <c r="AU57" s="220"/>
      <c r="AV57" s="220"/>
      <c r="AW57" s="220"/>
      <c r="AX57" s="220"/>
      <c r="AY57" s="220"/>
      <c r="AZ57" s="220"/>
      <c r="BA57" s="220"/>
      <c r="BB57" s="220"/>
      <c r="BC57" s="220"/>
      <c r="BD57" s="220"/>
      <c r="BE57" s="220"/>
      <c r="BF57" s="220"/>
      <c r="BG57" s="220"/>
      <c r="BH57" s="49"/>
      <c r="BI57" s="240" t="s">
        <v>27</v>
      </c>
      <c r="BJ57" s="241"/>
      <c r="BK57" s="241"/>
      <c r="BL57" s="241"/>
      <c r="BM57" s="241"/>
      <c r="BN57" s="241"/>
      <c r="BO57" s="241"/>
      <c r="BP57" s="241"/>
      <c r="BQ57" s="241"/>
      <c r="BR57" s="241"/>
      <c r="BS57" s="242"/>
      <c r="BT57" s="53"/>
      <c r="BU57" s="51"/>
      <c r="BV57" s="32"/>
      <c r="BW57" s="32"/>
      <c r="BX57" s="265"/>
      <c r="BY57" s="220"/>
      <c r="BZ57" s="220"/>
      <c r="CA57" s="220"/>
      <c r="CB57" s="220"/>
      <c r="CC57" s="220"/>
      <c r="CD57" s="220"/>
      <c r="CE57" s="220"/>
      <c r="CF57" s="220"/>
      <c r="CG57" s="220"/>
      <c r="CH57" s="220"/>
      <c r="CI57" s="220"/>
      <c r="CJ57" s="220"/>
      <c r="CK57" s="220"/>
      <c r="CL57" s="220"/>
      <c r="CM57" s="220"/>
      <c r="CN57" s="221"/>
    </row>
    <row r="58" spans="1:113" s="46" customFormat="1" ht="52.5" customHeight="1" x14ac:dyDescent="0.2">
      <c r="A58" s="259" t="s">
        <v>108</v>
      </c>
      <c r="B58" s="260"/>
      <c r="C58" s="260"/>
      <c r="D58" s="260"/>
      <c r="E58" s="260"/>
      <c r="F58" s="260"/>
      <c r="G58" s="260"/>
      <c r="H58" s="260"/>
      <c r="I58" s="261"/>
      <c r="J58" s="47"/>
      <c r="K58" s="220" t="s">
        <v>109</v>
      </c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  <c r="AA58" s="220"/>
      <c r="AB58" s="220"/>
      <c r="AC58" s="220"/>
      <c r="AD58" s="220"/>
      <c r="AE58" s="220"/>
      <c r="AF58" s="220"/>
      <c r="AG58" s="220"/>
      <c r="AH58" s="220"/>
      <c r="AI58" s="220"/>
      <c r="AJ58" s="220"/>
      <c r="AK58" s="220"/>
      <c r="AL58" s="220"/>
      <c r="AM58" s="220"/>
      <c r="AN58" s="220"/>
      <c r="AO58" s="220"/>
      <c r="AP58" s="220"/>
      <c r="AQ58" s="220"/>
      <c r="AR58" s="220"/>
      <c r="AS58" s="220"/>
      <c r="AT58" s="220"/>
      <c r="AU58" s="220"/>
      <c r="AV58" s="220"/>
      <c r="AW58" s="220"/>
      <c r="AX58" s="220"/>
      <c r="AY58" s="220"/>
      <c r="AZ58" s="220"/>
      <c r="BA58" s="220"/>
      <c r="BB58" s="220"/>
      <c r="BC58" s="220"/>
      <c r="BD58" s="220"/>
      <c r="BE58" s="220"/>
      <c r="BF58" s="220"/>
      <c r="BG58" s="220"/>
      <c r="BH58" s="49"/>
      <c r="BI58" s="240" t="s">
        <v>27</v>
      </c>
      <c r="BJ58" s="241"/>
      <c r="BK58" s="241"/>
      <c r="BL58" s="241"/>
      <c r="BM58" s="241"/>
      <c r="BN58" s="241"/>
      <c r="BO58" s="241"/>
      <c r="BP58" s="241"/>
      <c r="BQ58" s="241"/>
      <c r="BR58" s="241"/>
      <c r="BS58" s="242"/>
      <c r="BT58" s="53">
        <v>1841.2856045653625</v>
      </c>
      <c r="BU58" s="51">
        <f>BU18-BT18+BU60-BT60</f>
        <v>14532.932302051953</v>
      </c>
      <c r="BV58" s="32">
        <v>1302.72</v>
      </c>
      <c r="BW58" s="57"/>
      <c r="BX58" s="265"/>
      <c r="BY58" s="220"/>
      <c r="BZ58" s="220"/>
      <c r="CA58" s="220"/>
      <c r="CB58" s="220"/>
      <c r="CC58" s="220"/>
      <c r="CD58" s="220"/>
      <c r="CE58" s="220"/>
      <c r="CF58" s="220"/>
      <c r="CG58" s="220"/>
      <c r="CH58" s="220"/>
      <c r="CI58" s="220"/>
      <c r="CJ58" s="220"/>
      <c r="CK58" s="220"/>
      <c r="CL58" s="220"/>
      <c r="CM58" s="220"/>
      <c r="CN58" s="221"/>
    </row>
    <row r="59" spans="1:113" s="46" customFormat="1" ht="36" customHeight="1" x14ac:dyDescent="0.2">
      <c r="A59" s="259" t="s">
        <v>110</v>
      </c>
      <c r="B59" s="260"/>
      <c r="C59" s="260"/>
      <c r="D59" s="260"/>
      <c r="E59" s="260"/>
      <c r="F59" s="260"/>
      <c r="G59" s="260"/>
      <c r="H59" s="260"/>
      <c r="I59" s="261"/>
      <c r="J59" s="47"/>
      <c r="K59" s="220" t="s">
        <v>111</v>
      </c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220"/>
      <c r="AD59" s="220"/>
      <c r="AE59" s="220"/>
      <c r="AF59" s="220"/>
      <c r="AG59" s="220"/>
      <c r="AH59" s="220"/>
      <c r="AI59" s="220"/>
      <c r="AJ59" s="220"/>
      <c r="AK59" s="220"/>
      <c r="AL59" s="220"/>
      <c r="AM59" s="220"/>
      <c r="AN59" s="220"/>
      <c r="AO59" s="220"/>
      <c r="AP59" s="220"/>
      <c r="AQ59" s="220"/>
      <c r="AR59" s="220"/>
      <c r="AS59" s="220"/>
      <c r="AT59" s="220"/>
      <c r="AU59" s="220"/>
      <c r="AV59" s="220"/>
      <c r="AW59" s="220"/>
      <c r="AX59" s="220"/>
      <c r="AY59" s="220"/>
      <c r="AZ59" s="220"/>
      <c r="BA59" s="220"/>
      <c r="BB59" s="220"/>
      <c r="BC59" s="220"/>
      <c r="BD59" s="220"/>
      <c r="BE59" s="220"/>
      <c r="BF59" s="220"/>
      <c r="BG59" s="220"/>
      <c r="BH59" s="49"/>
      <c r="BI59" s="240" t="s">
        <v>27</v>
      </c>
      <c r="BJ59" s="241"/>
      <c r="BK59" s="241"/>
      <c r="BL59" s="241"/>
      <c r="BM59" s="241"/>
      <c r="BN59" s="241"/>
      <c r="BO59" s="241"/>
      <c r="BP59" s="241"/>
      <c r="BQ59" s="241"/>
      <c r="BR59" s="241"/>
      <c r="BS59" s="242"/>
      <c r="BT59" s="53">
        <f>BT22+BT23+BT26</f>
        <v>2336.4168656501524</v>
      </c>
      <c r="BU59" s="53">
        <f>BU22+BU23+BU26</f>
        <v>10412.754805512001</v>
      </c>
      <c r="BV59" s="55">
        <f>BV22+BV23+BV26</f>
        <v>7036.0700000000006</v>
      </c>
      <c r="BW59" s="55">
        <f>BW22+BW23+BW26</f>
        <v>7451.4969799999999</v>
      </c>
      <c r="BX59" s="265"/>
      <c r="BY59" s="220"/>
      <c r="BZ59" s="220"/>
      <c r="CA59" s="220"/>
      <c r="CB59" s="220"/>
      <c r="CC59" s="220"/>
      <c r="CD59" s="220"/>
      <c r="CE59" s="220"/>
      <c r="CF59" s="220"/>
      <c r="CG59" s="220"/>
      <c r="CH59" s="220"/>
      <c r="CI59" s="220"/>
      <c r="CJ59" s="220"/>
      <c r="CK59" s="220"/>
      <c r="CL59" s="220"/>
      <c r="CM59" s="220"/>
      <c r="CN59" s="221"/>
      <c r="DI59" s="58"/>
    </row>
    <row r="60" spans="1:113" s="46" customFormat="1" ht="31.5" customHeight="1" x14ac:dyDescent="0.2">
      <c r="A60" s="259" t="s">
        <v>112</v>
      </c>
      <c r="B60" s="260"/>
      <c r="C60" s="260"/>
      <c r="D60" s="260"/>
      <c r="E60" s="260"/>
      <c r="F60" s="260"/>
      <c r="G60" s="260"/>
      <c r="H60" s="260"/>
      <c r="I60" s="261"/>
      <c r="J60" s="47"/>
      <c r="K60" s="220" t="s">
        <v>113</v>
      </c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0"/>
      <c r="AZ60" s="220"/>
      <c r="BA60" s="220"/>
      <c r="BB60" s="220"/>
      <c r="BC60" s="220"/>
      <c r="BD60" s="220"/>
      <c r="BE60" s="220"/>
      <c r="BF60" s="220"/>
      <c r="BG60" s="220"/>
      <c r="BH60" s="49"/>
      <c r="BI60" s="240" t="s">
        <v>27</v>
      </c>
      <c r="BJ60" s="241"/>
      <c r="BK60" s="241"/>
      <c r="BL60" s="241"/>
      <c r="BM60" s="241"/>
      <c r="BN60" s="241"/>
      <c r="BO60" s="241"/>
      <c r="BP60" s="241"/>
      <c r="BQ60" s="241"/>
      <c r="BR60" s="241"/>
      <c r="BS60" s="242"/>
      <c r="BT60" s="53">
        <f>BT61*BT62</f>
        <v>6376.4593199999999</v>
      </c>
      <c r="BU60" s="51">
        <f>7497008.29208/1000</f>
        <v>7497.0082920799996</v>
      </c>
      <c r="BV60" s="52">
        <f>18.83*552.913</f>
        <v>10411.351789999999</v>
      </c>
      <c r="BW60" s="52">
        <f>9101197.74/1000</f>
        <v>9101.1977399999996</v>
      </c>
      <c r="BX60" s="266"/>
      <c r="BY60" s="233"/>
      <c r="BZ60" s="233"/>
      <c r="CA60" s="233"/>
      <c r="CB60" s="233"/>
      <c r="CC60" s="233"/>
      <c r="CD60" s="233"/>
      <c r="CE60" s="233"/>
      <c r="CF60" s="233"/>
      <c r="CG60" s="233"/>
      <c r="CH60" s="233"/>
      <c r="CI60" s="233"/>
      <c r="CJ60" s="233"/>
      <c r="CK60" s="233"/>
      <c r="CL60" s="233"/>
      <c r="CM60" s="233"/>
      <c r="CN60" s="234"/>
    </row>
    <row r="61" spans="1:113" s="46" customFormat="1" ht="27.75" customHeight="1" x14ac:dyDescent="0.2">
      <c r="A61" s="259" t="s">
        <v>28</v>
      </c>
      <c r="B61" s="260"/>
      <c r="C61" s="260"/>
      <c r="D61" s="260"/>
      <c r="E61" s="260"/>
      <c r="F61" s="260"/>
      <c r="G61" s="260"/>
      <c r="H61" s="260"/>
      <c r="I61" s="261"/>
      <c r="J61" s="47"/>
      <c r="K61" s="220" t="s">
        <v>114</v>
      </c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  <c r="AA61" s="220"/>
      <c r="AB61" s="220"/>
      <c r="AC61" s="220"/>
      <c r="AD61" s="220"/>
      <c r="AE61" s="220"/>
      <c r="AF61" s="220"/>
      <c r="AG61" s="220"/>
      <c r="AH61" s="220"/>
      <c r="AI61" s="220"/>
      <c r="AJ61" s="220"/>
      <c r="AK61" s="220"/>
      <c r="AL61" s="220"/>
      <c r="AM61" s="220"/>
      <c r="AN61" s="220"/>
      <c r="AO61" s="220"/>
      <c r="AP61" s="220"/>
      <c r="AQ61" s="220"/>
      <c r="AR61" s="220"/>
      <c r="AS61" s="220"/>
      <c r="AT61" s="220"/>
      <c r="AU61" s="220"/>
      <c r="AV61" s="220"/>
      <c r="AW61" s="220"/>
      <c r="AX61" s="220"/>
      <c r="AY61" s="220"/>
      <c r="AZ61" s="220"/>
      <c r="BA61" s="220"/>
      <c r="BB61" s="220"/>
      <c r="BC61" s="220"/>
      <c r="BD61" s="220"/>
      <c r="BE61" s="220"/>
      <c r="BF61" s="220"/>
      <c r="BG61" s="220"/>
      <c r="BH61" s="49"/>
      <c r="BI61" s="240" t="s">
        <v>115</v>
      </c>
      <c r="BJ61" s="241"/>
      <c r="BK61" s="241"/>
      <c r="BL61" s="241"/>
      <c r="BM61" s="241"/>
      <c r="BN61" s="241"/>
      <c r="BO61" s="241"/>
      <c r="BP61" s="241"/>
      <c r="BQ61" s="241"/>
      <c r="BR61" s="241"/>
      <c r="BS61" s="242"/>
      <c r="BT61" s="59">
        <v>2772</v>
      </c>
      <c r="BU61" s="60">
        <v>3128.0210000000002</v>
      </c>
      <c r="BV61" s="52">
        <v>3605</v>
      </c>
      <c r="BW61" s="52">
        <f>3303884/1000</f>
        <v>3303.884</v>
      </c>
      <c r="BX61" s="267"/>
      <c r="BY61" s="237"/>
      <c r="BZ61" s="237"/>
      <c r="CA61" s="237"/>
      <c r="CB61" s="237"/>
      <c r="CC61" s="237"/>
      <c r="CD61" s="237"/>
      <c r="CE61" s="237"/>
      <c r="CF61" s="237"/>
      <c r="CG61" s="237"/>
      <c r="CH61" s="237"/>
      <c r="CI61" s="237"/>
      <c r="CJ61" s="237"/>
      <c r="CK61" s="237"/>
      <c r="CL61" s="237"/>
      <c r="CM61" s="237"/>
      <c r="CN61" s="238"/>
    </row>
    <row r="62" spans="1:113" s="46" customFormat="1" ht="60" customHeight="1" x14ac:dyDescent="0.2">
      <c r="A62" s="259" t="s">
        <v>70</v>
      </c>
      <c r="B62" s="260"/>
      <c r="C62" s="260"/>
      <c r="D62" s="260"/>
      <c r="E62" s="260"/>
      <c r="F62" s="260"/>
      <c r="G62" s="260"/>
      <c r="H62" s="260"/>
      <c r="I62" s="261"/>
      <c r="J62" s="47"/>
      <c r="K62" s="220" t="s">
        <v>116</v>
      </c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  <c r="AA62" s="220"/>
      <c r="AB62" s="220"/>
      <c r="AC62" s="220"/>
      <c r="AD62" s="220"/>
      <c r="AE62" s="220"/>
      <c r="AF62" s="220"/>
      <c r="AG62" s="220"/>
      <c r="AH62" s="220"/>
      <c r="AI62" s="220"/>
      <c r="AJ62" s="220"/>
      <c r="AK62" s="220"/>
      <c r="AL62" s="220"/>
      <c r="AM62" s="220"/>
      <c r="AN62" s="220"/>
      <c r="AO62" s="220"/>
      <c r="AP62" s="220"/>
      <c r="AQ62" s="220"/>
      <c r="AR62" s="220"/>
      <c r="AS62" s="220"/>
      <c r="AT62" s="220"/>
      <c r="AU62" s="220"/>
      <c r="AV62" s="220"/>
      <c r="AW62" s="220"/>
      <c r="AX62" s="220"/>
      <c r="AY62" s="220"/>
      <c r="AZ62" s="220"/>
      <c r="BA62" s="220"/>
      <c r="BB62" s="220"/>
      <c r="BC62" s="220"/>
      <c r="BD62" s="220"/>
      <c r="BE62" s="220"/>
      <c r="BF62" s="220"/>
      <c r="BG62" s="220"/>
      <c r="BH62" s="49"/>
      <c r="BI62" s="96" t="s">
        <v>117</v>
      </c>
      <c r="BJ62" s="97"/>
      <c r="BK62" s="97"/>
      <c r="BL62" s="97"/>
      <c r="BM62" s="97"/>
      <c r="BN62" s="97"/>
      <c r="BO62" s="97"/>
      <c r="BP62" s="97"/>
      <c r="BQ62" s="97"/>
      <c r="BR62" s="97"/>
      <c r="BS62" s="108"/>
      <c r="BT62" s="61">
        <v>2.3003100000000001</v>
      </c>
      <c r="BU62" s="62">
        <f>BU60/BU61</f>
        <v>2.3967256908057841</v>
      </c>
      <c r="BV62" s="82">
        <f>BV60/BV61*1000</f>
        <v>2888.0310097087377</v>
      </c>
      <c r="BW62" s="32">
        <f>BW60/BW61*1000</f>
        <v>2754.6965147686783</v>
      </c>
      <c r="BX62" s="265"/>
      <c r="BY62" s="220"/>
      <c r="BZ62" s="220"/>
      <c r="CA62" s="220"/>
      <c r="CB62" s="220"/>
      <c r="CC62" s="220"/>
      <c r="CD62" s="220"/>
      <c r="CE62" s="220"/>
      <c r="CF62" s="220"/>
      <c r="CG62" s="220"/>
      <c r="CH62" s="220"/>
      <c r="CI62" s="220"/>
      <c r="CJ62" s="220"/>
      <c r="CK62" s="220"/>
      <c r="CL62" s="220"/>
      <c r="CM62" s="220"/>
      <c r="CN62" s="221"/>
    </row>
    <row r="63" spans="1:113" s="46" customFormat="1" ht="57" customHeight="1" x14ac:dyDescent="0.2">
      <c r="A63" s="259" t="s">
        <v>118</v>
      </c>
      <c r="B63" s="260"/>
      <c r="C63" s="260"/>
      <c r="D63" s="260"/>
      <c r="E63" s="260"/>
      <c r="F63" s="260"/>
      <c r="G63" s="260"/>
      <c r="H63" s="260"/>
      <c r="I63" s="261"/>
      <c r="J63" s="47"/>
      <c r="K63" s="220" t="s">
        <v>119</v>
      </c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20"/>
      <c r="Z63" s="220"/>
      <c r="AA63" s="220"/>
      <c r="AB63" s="220"/>
      <c r="AC63" s="220"/>
      <c r="AD63" s="220"/>
      <c r="AE63" s="220"/>
      <c r="AF63" s="220"/>
      <c r="AG63" s="220"/>
      <c r="AH63" s="220"/>
      <c r="AI63" s="220"/>
      <c r="AJ63" s="220"/>
      <c r="AK63" s="220"/>
      <c r="AL63" s="220"/>
      <c r="AM63" s="220"/>
      <c r="AN63" s="220"/>
      <c r="AO63" s="220"/>
      <c r="AP63" s="220"/>
      <c r="AQ63" s="220"/>
      <c r="AR63" s="220"/>
      <c r="AS63" s="220"/>
      <c r="AT63" s="220"/>
      <c r="AU63" s="220"/>
      <c r="AV63" s="220"/>
      <c r="AW63" s="220"/>
      <c r="AX63" s="220"/>
      <c r="AY63" s="220"/>
      <c r="AZ63" s="220"/>
      <c r="BA63" s="220"/>
      <c r="BB63" s="220"/>
      <c r="BC63" s="220"/>
      <c r="BD63" s="220"/>
      <c r="BE63" s="220"/>
      <c r="BF63" s="220"/>
      <c r="BG63" s="220"/>
      <c r="BH63" s="49"/>
      <c r="BI63" s="240" t="s">
        <v>24</v>
      </c>
      <c r="BJ63" s="241"/>
      <c r="BK63" s="241"/>
      <c r="BL63" s="241"/>
      <c r="BM63" s="241"/>
      <c r="BN63" s="241"/>
      <c r="BO63" s="241"/>
      <c r="BP63" s="241"/>
      <c r="BQ63" s="241"/>
      <c r="BR63" s="241"/>
      <c r="BS63" s="242"/>
      <c r="BT63" s="47" t="s">
        <v>24</v>
      </c>
      <c r="BU63" s="33" t="s">
        <v>24</v>
      </c>
      <c r="BV63" s="32" t="s">
        <v>24</v>
      </c>
      <c r="BW63" s="32" t="s">
        <v>24</v>
      </c>
      <c r="BX63" s="262" t="s">
        <v>24</v>
      </c>
      <c r="BY63" s="263"/>
      <c r="BZ63" s="263"/>
      <c r="CA63" s="263"/>
      <c r="CB63" s="263"/>
      <c r="CC63" s="263"/>
      <c r="CD63" s="263"/>
      <c r="CE63" s="263"/>
      <c r="CF63" s="263"/>
      <c r="CG63" s="263"/>
      <c r="CH63" s="263"/>
      <c r="CI63" s="263"/>
      <c r="CJ63" s="263"/>
      <c r="CK63" s="263"/>
      <c r="CL63" s="263"/>
      <c r="CM63" s="263"/>
      <c r="CN63" s="264"/>
    </row>
    <row r="64" spans="1:113" s="46" customFormat="1" ht="30" customHeight="1" x14ac:dyDescent="0.2">
      <c r="A64" s="259" t="s">
        <v>25</v>
      </c>
      <c r="B64" s="260"/>
      <c r="C64" s="260"/>
      <c r="D64" s="260"/>
      <c r="E64" s="260"/>
      <c r="F64" s="260"/>
      <c r="G64" s="260"/>
      <c r="H64" s="260"/>
      <c r="I64" s="261"/>
      <c r="J64" s="47"/>
      <c r="K64" s="220" t="s">
        <v>120</v>
      </c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20"/>
      <c r="AA64" s="220"/>
      <c r="AB64" s="220"/>
      <c r="AC64" s="220"/>
      <c r="AD64" s="220"/>
      <c r="AE64" s="220"/>
      <c r="AF64" s="220"/>
      <c r="AG64" s="220"/>
      <c r="AH64" s="220"/>
      <c r="AI64" s="220"/>
      <c r="AJ64" s="220"/>
      <c r="AK64" s="220"/>
      <c r="AL64" s="220"/>
      <c r="AM64" s="220"/>
      <c r="AN64" s="220"/>
      <c r="AO64" s="220"/>
      <c r="AP64" s="220"/>
      <c r="AQ64" s="220"/>
      <c r="AR64" s="220"/>
      <c r="AS64" s="220"/>
      <c r="AT64" s="220"/>
      <c r="AU64" s="220"/>
      <c r="AV64" s="220"/>
      <c r="AW64" s="220"/>
      <c r="AX64" s="220"/>
      <c r="AY64" s="220"/>
      <c r="AZ64" s="220"/>
      <c r="BA64" s="220"/>
      <c r="BB64" s="220"/>
      <c r="BC64" s="220"/>
      <c r="BD64" s="220"/>
      <c r="BE64" s="220"/>
      <c r="BF64" s="220"/>
      <c r="BG64" s="220"/>
      <c r="BH64" s="49"/>
      <c r="BI64" s="240" t="s">
        <v>121</v>
      </c>
      <c r="BJ64" s="241"/>
      <c r="BK64" s="241"/>
      <c r="BL64" s="241"/>
      <c r="BM64" s="241"/>
      <c r="BN64" s="241"/>
      <c r="BO64" s="241"/>
      <c r="BP64" s="241"/>
      <c r="BQ64" s="241"/>
      <c r="BR64" s="241"/>
      <c r="BS64" s="242"/>
      <c r="BT64" s="47"/>
      <c r="BU64" s="33"/>
      <c r="BV64" s="79">
        <v>503</v>
      </c>
      <c r="BW64" s="79">
        <v>511</v>
      </c>
      <c r="BX64" s="265"/>
      <c r="BY64" s="220"/>
      <c r="BZ64" s="220"/>
      <c r="CA64" s="220"/>
      <c r="CB64" s="220"/>
      <c r="CC64" s="220"/>
      <c r="CD64" s="220"/>
      <c r="CE64" s="220"/>
      <c r="CF64" s="220"/>
      <c r="CG64" s="220"/>
      <c r="CH64" s="220"/>
      <c r="CI64" s="220"/>
      <c r="CJ64" s="220"/>
      <c r="CK64" s="220"/>
      <c r="CL64" s="220"/>
      <c r="CM64" s="220"/>
      <c r="CN64" s="221"/>
    </row>
    <row r="65" spans="1:92" s="46" customFormat="1" ht="15" customHeight="1" x14ac:dyDescent="0.2">
      <c r="A65" s="259" t="s">
        <v>122</v>
      </c>
      <c r="B65" s="260"/>
      <c r="C65" s="260"/>
      <c r="D65" s="260"/>
      <c r="E65" s="260"/>
      <c r="F65" s="260"/>
      <c r="G65" s="260"/>
      <c r="H65" s="260"/>
      <c r="I65" s="261"/>
      <c r="J65" s="47"/>
      <c r="K65" s="220" t="s">
        <v>123</v>
      </c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49"/>
      <c r="BI65" s="240" t="s">
        <v>124</v>
      </c>
      <c r="BJ65" s="241"/>
      <c r="BK65" s="241"/>
      <c r="BL65" s="241"/>
      <c r="BM65" s="241"/>
      <c r="BN65" s="241"/>
      <c r="BO65" s="241"/>
      <c r="BP65" s="241"/>
      <c r="BQ65" s="241"/>
      <c r="BR65" s="241"/>
      <c r="BS65" s="242"/>
      <c r="BT65" s="47">
        <v>327.8</v>
      </c>
      <c r="BU65" s="33">
        <f>BT65</f>
        <v>327.8</v>
      </c>
      <c r="BV65" s="32">
        <v>284.13</v>
      </c>
      <c r="BW65" s="32">
        <f>BV65</f>
        <v>284.13</v>
      </c>
      <c r="BX65" s="265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221"/>
    </row>
    <row r="66" spans="1:92" s="46" customFormat="1" ht="30" customHeight="1" x14ac:dyDescent="0.2">
      <c r="A66" s="259" t="s">
        <v>125</v>
      </c>
      <c r="B66" s="260"/>
      <c r="C66" s="260"/>
      <c r="D66" s="260"/>
      <c r="E66" s="260"/>
      <c r="F66" s="260"/>
      <c r="G66" s="260"/>
      <c r="H66" s="260"/>
      <c r="I66" s="261"/>
      <c r="J66" s="47"/>
      <c r="K66" s="220" t="s">
        <v>126</v>
      </c>
      <c r="L66" s="220"/>
      <c r="M66" s="220"/>
      <c r="N66" s="220"/>
      <c r="O66" s="220"/>
      <c r="P66" s="220"/>
      <c r="Q66" s="220"/>
      <c r="R66" s="220"/>
      <c r="S66" s="220"/>
      <c r="T66" s="220"/>
      <c r="U66" s="220"/>
      <c r="V66" s="220"/>
      <c r="W66" s="220"/>
      <c r="X66" s="220"/>
      <c r="Y66" s="220"/>
      <c r="Z66" s="220"/>
      <c r="AA66" s="220"/>
      <c r="AB66" s="220"/>
      <c r="AC66" s="220"/>
      <c r="AD66" s="220"/>
      <c r="AE66" s="220"/>
      <c r="AF66" s="220"/>
      <c r="AG66" s="220"/>
      <c r="AH66" s="220"/>
      <c r="AI66" s="220"/>
      <c r="AJ66" s="220"/>
      <c r="AK66" s="220"/>
      <c r="AL66" s="220"/>
      <c r="AM66" s="220"/>
      <c r="AN66" s="220"/>
      <c r="AO66" s="220"/>
      <c r="AP66" s="220"/>
      <c r="AQ66" s="220"/>
      <c r="AR66" s="220"/>
      <c r="AS66" s="220"/>
      <c r="AT66" s="220"/>
      <c r="AU66" s="220"/>
      <c r="AV66" s="220"/>
      <c r="AW66" s="220"/>
      <c r="AX66" s="220"/>
      <c r="AY66" s="220"/>
      <c r="AZ66" s="220"/>
      <c r="BA66" s="220"/>
      <c r="BB66" s="220"/>
      <c r="BC66" s="220"/>
      <c r="BD66" s="220"/>
      <c r="BE66" s="220"/>
      <c r="BF66" s="220"/>
      <c r="BG66" s="220"/>
      <c r="BH66" s="49"/>
      <c r="BI66" s="240" t="s">
        <v>124</v>
      </c>
      <c r="BJ66" s="241"/>
      <c r="BK66" s="241"/>
      <c r="BL66" s="241"/>
      <c r="BM66" s="241"/>
      <c r="BN66" s="241"/>
      <c r="BO66" s="241"/>
      <c r="BP66" s="241"/>
      <c r="BQ66" s="241"/>
      <c r="BR66" s="241"/>
      <c r="BS66" s="242"/>
      <c r="BT66" s="47">
        <v>326</v>
      </c>
      <c r="BU66" s="33">
        <v>326</v>
      </c>
      <c r="BV66" s="32">
        <v>280</v>
      </c>
      <c r="BW66" s="32">
        <f t="shared" ref="BW66:BW82" si="0">BV66</f>
        <v>280</v>
      </c>
      <c r="BX66" s="265"/>
      <c r="BY66" s="220"/>
      <c r="BZ66" s="220"/>
      <c r="CA66" s="220"/>
      <c r="CB66" s="220"/>
      <c r="CC66" s="220"/>
      <c r="CD66" s="220"/>
      <c r="CE66" s="220"/>
      <c r="CF66" s="220"/>
      <c r="CG66" s="220"/>
      <c r="CH66" s="220"/>
      <c r="CI66" s="220"/>
      <c r="CJ66" s="220"/>
      <c r="CK66" s="220"/>
      <c r="CL66" s="220"/>
      <c r="CM66" s="220"/>
      <c r="CN66" s="221"/>
    </row>
    <row r="67" spans="1:92" s="46" customFormat="1" ht="30" customHeight="1" x14ac:dyDescent="0.2">
      <c r="A67" s="259" t="s">
        <v>127</v>
      </c>
      <c r="B67" s="260"/>
      <c r="C67" s="260"/>
      <c r="D67" s="260"/>
      <c r="E67" s="260"/>
      <c r="F67" s="260"/>
      <c r="G67" s="260"/>
      <c r="H67" s="260"/>
      <c r="I67" s="261"/>
      <c r="J67" s="47"/>
      <c r="K67" s="220" t="s">
        <v>128</v>
      </c>
      <c r="L67" s="220"/>
      <c r="M67" s="220"/>
      <c r="N67" s="220"/>
      <c r="O67" s="220"/>
      <c r="P67" s="220"/>
      <c r="Q67" s="220"/>
      <c r="R67" s="220"/>
      <c r="S67" s="220"/>
      <c r="T67" s="220"/>
      <c r="U67" s="220"/>
      <c r="V67" s="220"/>
      <c r="W67" s="220"/>
      <c r="X67" s="220"/>
      <c r="Y67" s="220"/>
      <c r="Z67" s="220"/>
      <c r="AA67" s="220"/>
      <c r="AB67" s="220"/>
      <c r="AC67" s="220"/>
      <c r="AD67" s="220"/>
      <c r="AE67" s="220"/>
      <c r="AF67" s="220"/>
      <c r="AG67" s="220"/>
      <c r="AH67" s="220"/>
      <c r="AI67" s="220"/>
      <c r="AJ67" s="220"/>
      <c r="AK67" s="220"/>
      <c r="AL67" s="220"/>
      <c r="AM67" s="220"/>
      <c r="AN67" s="220"/>
      <c r="AO67" s="220"/>
      <c r="AP67" s="220"/>
      <c r="AQ67" s="220"/>
      <c r="AR67" s="220"/>
      <c r="AS67" s="220"/>
      <c r="AT67" s="220"/>
      <c r="AU67" s="220"/>
      <c r="AV67" s="220"/>
      <c r="AW67" s="220"/>
      <c r="AX67" s="220"/>
      <c r="AY67" s="220"/>
      <c r="AZ67" s="220"/>
      <c r="BA67" s="220"/>
      <c r="BB67" s="220"/>
      <c r="BC67" s="220"/>
      <c r="BD67" s="220"/>
      <c r="BE67" s="220"/>
      <c r="BF67" s="220"/>
      <c r="BG67" s="220"/>
      <c r="BH67" s="49"/>
      <c r="BI67" s="240" t="s">
        <v>129</v>
      </c>
      <c r="BJ67" s="241"/>
      <c r="BK67" s="241"/>
      <c r="BL67" s="241"/>
      <c r="BM67" s="241"/>
      <c r="BN67" s="241"/>
      <c r="BO67" s="241"/>
      <c r="BP67" s="241"/>
      <c r="BQ67" s="241"/>
      <c r="BR67" s="241"/>
      <c r="BS67" s="242"/>
      <c r="BT67" s="47">
        <v>84.834000000000003</v>
      </c>
      <c r="BU67" s="33">
        <f>BT67</f>
        <v>84.834000000000003</v>
      </c>
      <c r="BV67" s="32">
        <v>75.78</v>
      </c>
      <c r="BW67" s="32">
        <f t="shared" si="0"/>
        <v>75.78</v>
      </c>
      <c r="BX67" s="265"/>
      <c r="BY67" s="220"/>
      <c r="BZ67" s="220"/>
      <c r="CA67" s="220"/>
      <c r="CB67" s="220"/>
      <c r="CC67" s="220"/>
      <c r="CD67" s="220"/>
      <c r="CE67" s="220"/>
      <c r="CF67" s="220"/>
      <c r="CG67" s="220"/>
      <c r="CH67" s="220"/>
      <c r="CI67" s="220"/>
      <c r="CJ67" s="220"/>
      <c r="CK67" s="220"/>
      <c r="CL67" s="220"/>
      <c r="CM67" s="220"/>
      <c r="CN67" s="221"/>
    </row>
    <row r="68" spans="1:92" s="46" customFormat="1" ht="40.5" customHeight="1" x14ac:dyDescent="0.2">
      <c r="A68" s="259" t="s">
        <v>130</v>
      </c>
      <c r="B68" s="260"/>
      <c r="C68" s="260"/>
      <c r="D68" s="260"/>
      <c r="E68" s="260"/>
      <c r="F68" s="260"/>
      <c r="G68" s="260"/>
      <c r="H68" s="260"/>
      <c r="I68" s="261"/>
      <c r="J68" s="47"/>
      <c r="K68" s="220" t="s">
        <v>131</v>
      </c>
      <c r="L68" s="220"/>
      <c r="M68" s="220"/>
      <c r="N68" s="220"/>
      <c r="O68" s="220"/>
      <c r="P68" s="220"/>
      <c r="Q68" s="220"/>
      <c r="R68" s="220"/>
      <c r="S68" s="220"/>
      <c r="T68" s="220"/>
      <c r="U68" s="220"/>
      <c r="V68" s="220"/>
      <c r="W68" s="220"/>
      <c r="X68" s="220"/>
      <c r="Y68" s="220"/>
      <c r="Z68" s="220"/>
      <c r="AA68" s="220"/>
      <c r="AB68" s="220"/>
      <c r="AC68" s="220"/>
      <c r="AD68" s="220"/>
      <c r="AE68" s="220"/>
      <c r="AF68" s="220"/>
      <c r="AG68" s="220"/>
      <c r="AH68" s="220"/>
      <c r="AI68" s="220"/>
      <c r="AJ68" s="220"/>
      <c r="AK68" s="220"/>
      <c r="AL68" s="220"/>
      <c r="AM68" s="220"/>
      <c r="AN68" s="220"/>
      <c r="AO68" s="220"/>
      <c r="AP68" s="220"/>
      <c r="AQ68" s="220"/>
      <c r="AR68" s="220"/>
      <c r="AS68" s="220"/>
      <c r="AT68" s="220"/>
      <c r="AU68" s="220"/>
      <c r="AV68" s="220"/>
      <c r="AW68" s="220"/>
      <c r="AX68" s="220"/>
      <c r="AY68" s="220"/>
      <c r="AZ68" s="220"/>
      <c r="BA68" s="220"/>
      <c r="BB68" s="220"/>
      <c r="BC68" s="220"/>
      <c r="BD68" s="220"/>
      <c r="BE68" s="220"/>
      <c r="BF68" s="220"/>
      <c r="BG68" s="220"/>
      <c r="BH68" s="49"/>
      <c r="BI68" s="240" t="s">
        <v>129</v>
      </c>
      <c r="BJ68" s="241"/>
      <c r="BK68" s="241"/>
      <c r="BL68" s="241"/>
      <c r="BM68" s="241"/>
      <c r="BN68" s="241"/>
      <c r="BO68" s="241"/>
      <c r="BP68" s="241"/>
      <c r="BQ68" s="241"/>
      <c r="BR68" s="241"/>
      <c r="BS68" s="242"/>
      <c r="BT68" s="47">
        <v>0</v>
      </c>
      <c r="BU68" s="33">
        <v>0</v>
      </c>
      <c r="BV68" s="32">
        <v>0</v>
      </c>
      <c r="BW68" s="32">
        <f t="shared" si="0"/>
        <v>0</v>
      </c>
      <c r="BX68" s="265"/>
      <c r="BY68" s="220"/>
      <c r="BZ68" s="220"/>
      <c r="CA68" s="220"/>
      <c r="CB68" s="220"/>
      <c r="CC68" s="220"/>
      <c r="CD68" s="220"/>
      <c r="CE68" s="220"/>
      <c r="CF68" s="220"/>
      <c r="CG68" s="220"/>
      <c r="CH68" s="220"/>
      <c r="CI68" s="220"/>
      <c r="CJ68" s="220"/>
      <c r="CK68" s="220"/>
      <c r="CL68" s="220"/>
      <c r="CM68" s="220"/>
      <c r="CN68" s="221"/>
    </row>
    <row r="69" spans="1:92" s="46" customFormat="1" ht="40.5" customHeight="1" x14ac:dyDescent="0.2">
      <c r="A69" s="259" t="s">
        <v>132</v>
      </c>
      <c r="B69" s="260"/>
      <c r="C69" s="260"/>
      <c r="D69" s="260"/>
      <c r="E69" s="260"/>
      <c r="F69" s="260"/>
      <c r="G69" s="260"/>
      <c r="H69" s="260"/>
      <c r="I69" s="261"/>
      <c r="J69" s="47"/>
      <c r="K69" s="220" t="s">
        <v>133</v>
      </c>
      <c r="L69" s="220"/>
      <c r="M69" s="220"/>
      <c r="N69" s="220"/>
      <c r="O69" s="220"/>
      <c r="P69" s="220"/>
      <c r="Q69" s="220"/>
      <c r="R69" s="220"/>
      <c r="S69" s="220"/>
      <c r="T69" s="220"/>
      <c r="U69" s="220"/>
      <c r="V69" s="220"/>
      <c r="W69" s="220"/>
      <c r="X69" s="220"/>
      <c r="Y69" s="220"/>
      <c r="Z69" s="220"/>
      <c r="AA69" s="220"/>
      <c r="AB69" s="220"/>
      <c r="AC69" s="220"/>
      <c r="AD69" s="220"/>
      <c r="AE69" s="220"/>
      <c r="AF69" s="220"/>
      <c r="AG69" s="220"/>
      <c r="AH69" s="220"/>
      <c r="AI69" s="220"/>
      <c r="AJ69" s="220"/>
      <c r="AK69" s="220"/>
      <c r="AL69" s="220"/>
      <c r="AM69" s="220"/>
      <c r="AN69" s="220"/>
      <c r="AO69" s="220"/>
      <c r="AP69" s="220"/>
      <c r="AQ69" s="220"/>
      <c r="AR69" s="220"/>
      <c r="AS69" s="220"/>
      <c r="AT69" s="220"/>
      <c r="AU69" s="220"/>
      <c r="AV69" s="220"/>
      <c r="AW69" s="220"/>
      <c r="AX69" s="220"/>
      <c r="AY69" s="220"/>
      <c r="AZ69" s="220"/>
      <c r="BA69" s="220"/>
      <c r="BB69" s="220"/>
      <c r="BC69" s="220"/>
      <c r="BD69" s="220"/>
      <c r="BE69" s="220"/>
      <c r="BF69" s="220"/>
      <c r="BG69" s="220"/>
      <c r="BH69" s="49"/>
      <c r="BI69" s="240" t="s">
        <v>129</v>
      </c>
      <c r="BJ69" s="241"/>
      <c r="BK69" s="241"/>
      <c r="BL69" s="241"/>
      <c r="BM69" s="241"/>
      <c r="BN69" s="241"/>
      <c r="BO69" s="241"/>
      <c r="BP69" s="241"/>
      <c r="BQ69" s="241"/>
      <c r="BR69" s="241"/>
      <c r="BS69" s="242"/>
      <c r="BT69" s="47">
        <v>46.634999999999998</v>
      </c>
      <c r="BU69" s="33">
        <v>46.634999999999998</v>
      </c>
      <c r="BV69" s="32">
        <v>53.319099999999999</v>
      </c>
      <c r="BW69" s="32">
        <f t="shared" si="0"/>
        <v>53.319099999999999</v>
      </c>
      <c r="BX69" s="265"/>
      <c r="BY69" s="220"/>
      <c r="BZ69" s="220"/>
      <c r="CA69" s="220"/>
      <c r="CB69" s="220"/>
      <c r="CC69" s="220"/>
      <c r="CD69" s="220"/>
      <c r="CE69" s="220"/>
      <c r="CF69" s="220"/>
      <c r="CG69" s="220"/>
      <c r="CH69" s="220"/>
      <c r="CI69" s="220"/>
      <c r="CJ69" s="220"/>
      <c r="CK69" s="220"/>
      <c r="CL69" s="220"/>
      <c r="CM69" s="220"/>
      <c r="CN69" s="221"/>
    </row>
    <row r="70" spans="1:92" s="46" customFormat="1" ht="40.5" customHeight="1" x14ac:dyDescent="0.2">
      <c r="A70" s="259" t="s">
        <v>134</v>
      </c>
      <c r="B70" s="260"/>
      <c r="C70" s="260"/>
      <c r="D70" s="260"/>
      <c r="E70" s="260"/>
      <c r="F70" s="260"/>
      <c r="G70" s="260"/>
      <c r="H70" s="260"/>
      <c r="I70" s="261"/>
      <c r="J70" s="47"/>
      <c r="K70" s="220" t="s">
        <v>135</v>
      </c>
      <c r="L70" s="220"/>
      <c r="M70" s="220"/>
      <c r="N70" s="220"/>
      <c r="O70" s="220"/>
      <c r="P70" s="220"/>
      <c r="Q70" s="220"/>
      <c r="R70" s="220"/>
      <c r="S70" s="220"/>
      <c r="T70" s="220"/>
      <c r="U70" s="220"/>
      <c r="V70" s="220"/>
      <c r="W70" s="220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49"/>
      <c r="BI70" s="240" t="s">
        <v>129</v>
      </c>
      <c r="BJ70" s="241"/>
      <c r="BK70" s="241"/>
      <c r="BL70" s="241"/>
      <c r="BM70" s="241"/>
      <c r="BN70" s="241"/>
      <c r="BO70" s="241"/>
      <c r="BP70" s="241"/>
      <c r="BQ70" s="241"/>
      <c r="BR70" s="241"/>
      <c r="BS70" s="242"/>
      <c r="BT70" s="47">
        <v>38.198999999999998</v>
      </c>
      <c r="BU70" s="33">
        <f>BT70</f>
        <v>38.198999999999998</v>
      </c>
      <c r="BV70" s="32">
        <v>22.714499999999997</v>
      </c>
      <c r="BW70" s="32">
        <f t="shared" si="0"/>
        <v>22.714499999999997</v>
      </c>
      <c r="BX70" s="265"/>
      <c r="BY70" s="220"/>
      <c r="BZ70" s="220"/>
      <c r="CA70" s="220"/>
      <c r="CB70" s="220"/>
      <c r="CC70" s="220"/>
      <c r="CD70" s="220"/>
      <c r="CE70" s="220"/>
      <c r="CF70" s="220"/>
      <c r="CG70" s="220"/>
      <c r="CH70" s="220"/>
      <c r="CI70" s="220"/>
      <c r="CJ70" s="220"/>
      <c r="CK70" s="220"/>
      <c r="CL70" s="220"/>
      <c r="CM70" s="220"/>
      <c r="CN70" s="221"/>
    </row>
    <row r="71" spans="1:92" s="46" customFormat="1" ht="30" customHeight="1" x14ac:dyDescent="0.2">
      <c r="A71" s="259" t="s">
        <v>136</v>
      </c>
      <c r="B71" s="260"/>
      <c r="C71" s="260"/>
      <c r="D71" s="260"/>
      <c r="E71" s="260"/>
      <c r="F71" s="260"/>
      <c r="G71" s="260"/>
      <c r="H71" s="260"/>
      <c r="I71" s="261"/>
      <c r="J71" s="47"/>
      <c r="K71" s="220" t="s">
        <v>137</v>
      </c>
      <c r="L71" s="220"/>
      <c r="M71" s="220"/>
      <c r="N71" s="220"/>
      <c r="O71" s="220"/>
      <c r="P71" s="220"/>
      <c r="Q71" s="220"/>
      <c r="R71" s="220"/>
      <c r="S71" s="220"/>
      <c r="T71" s="220"/>
      <c r="U71" s="220"/>
      <c r="V71" s="220"/>
      <c r="W71" s="220"/>
      <c r="X71" s="220"/>
      <c r="Y71" s="220"/>
      <c r="Z71" s="220"/>
      <c r="AA71" s="220"/>
      <c r="AB71" s="220"/>
      <c r="AC71" s="220"/>
      <c r="AD71" s="220"/>
      <c r="AE71" s="220"/>
      <c r="AF71" s="220"/>
      <c r="AG71" s="220"/>
      <c r="AH71" s="220"/>
      <c r="AI71" s="220"/>
      <c r="AJ71" s="220"/>
      <c r="AK71" s="220"/>
      <c r="AL71" s="220"/>
      <c r="AM71" s="220"/>
      <c r="AN71" s="220"/>
      <c r="AO71" s="220"/>
      <c r="AP71" s="220"/>
      <c r="AQ71" s="220"/>
      <c r="AR71" s="220"/>
      <c r="AS71" s="220"/>
      <c r="AT71" s="220"/>
      <c r="AU71" s="220"/>
      <c r="AV71" s="220"/>
      <c r="AW71" s="220"/>
      <c r="AX71" s="220"/>
      <c r="AY71" s="220"/>
      <c r="AZ71" s="220"/>
      <c r="BA71" s="220"/>
      <c r="BB71" s="220"/>
      <c r="BC71" s="220"/>
      <c r="BD71" s="220"/>
      <c r="BE71" s="220"/>
      <c r="BF71" s="220"/>
      <c r="BG71" s="220"/>
      <c r="BH71" s="49"/>
      <c r="BI71" s="240" t="s">
        <v>129</v>
      </c>
      <c r="BJ71" s="241"/>
      <c r="BK71" s="241"/>
      <c r="BL71" s="241"/>
      <c r="BM71" s="241"/>
      <c r="BN71" s="241"/>
      <c r="BO71" s="241"/>
      <c r="BP71" s="241"/>
      <c r="BQ71" s="241"/>
      <c r="BR71" s="241"/>
      <c r="BS71" s="242"/>
      <c r="BT71" s="47">
        <v>1054.356</v>
      </c>
      <c r="BU71" s="33">
        <v>1081.9559999999999</v>
      </c>
      <c r="BV71" s="32">
        <f>BU71</f>
        <v>1081.9559999999999</v>
      </c>
      <c r="BW71" s="32">
        <f t="shared" si="0"/>
        <v>1081.9559999999999</v>
      </c>
      <c r="BX71" s="265"/>
      <c r="BY71" s="220"/>
      <c r="BZ71" s="220"/>
      <c r="CA71" s="220"/>
      <c r="CB71" s="220"/>
      <c r="CC71" s="220"/>
      <c r="CD71" s="220"/>
      <c r="CE71" s="220"/>
      <c r="CF71" s="220"/>
      <c r="CG71" s="220"/>
      <c r="CH71" s="220"/>
      <c r="CI71" s="220"/>
      <c r="CJ71" s="220"/>
      <c r="CK71" s="220"/>
      <c r="CL71" s="220"/>
      <c r="CM71" s="220"/>
      <c r="CN71" s="221"/>
    </row>
    <row r="72" spans="1:92" s="46" customFormat="1" ht="30" customHeight="1" x14ac:dyDescent="0.2">
      <c r="A72" s="259" t="s">
        <v>138</v>
      </c>
      <c r="B72" s="260"/>
      <c r="C72" s="260"/>
      <c r="D72" s="260"/>
      <c r="E72" s="260"/>
      <c r="F72" s="260"/>
      <c r="G72" s="260"/>
      <c r="H72" s="260"/>
      <c r="I72" s="261"/>
      <c r="J72" s="47"/>
      <c r="K72" s="220" t="s">
        <v>139</v>
      </c>
      <c r="L72" s="220"/>
      <c r="M72" s="220"/>
      <c r="N72" s="220"/>
      <c r="O72" s="220"/>
      <c r="P72" s="220"/>
      <c r="Q72" s="220"/>
      <c r="R72" s="220"/>
      <c r="S72" s="220"/>
      <c r="T72" s="220"/>
      <c r="U72" s="220"/>
      <c r="V72" s="220"/>
      <c r="W72" s="220"/>
      <c r="X72" s="220"/>
      <c r="Y72" s="220"/>
      <c r="Z72" s="220"/>
      <c r="AA72" s="220"/>
      <c r="AB72" s="220"/>
      <c r="AC72" s="220"/>
      <c r="AD72" s="220"/>
      <c r="AE72" s="220"/>
      <c r="AF72" s="220"/>
      <c r="AG72" s="220"/>
      <c r="AH72" s="220"/>
      <c r="AI72" s="220"/>
      <c r="AJ72" s="220"/>
      <c r="AK72" s="220"/>
      <c r="AL72" s="220"/>
      <c r="AM72" s="220"/>
      <c r="AN72" s="220"/>
      <c r="AO72" s="220"/>
      <c r="AP72" s="220"/>
      <c r="AQ72" s="220"/>
      <c r="AR72" s="220"/>
      <c r="AS72" s="220"/>
      <c r="AT72" s="220"/>
      <c r="AU72" s="220"/>
      <c r="AV72" s="220"/>
      <c r="AW72" s="220"/>
      <c r="AX72" s="220"/>
      <c r="AY72" s="220"/>
      <c r="AZ72" s="220"/>
      <c r="BA72" s="220"/>
      <c r="BB72" s="220"/>
      <c r="BC72" s="220"/>
      <c r="BD72" s="220"/>
      <c r="BE72" s="220"/>
      <c r="BF72" s="220"/>
      <c r="BG72" s="220"/>
      <c r="BH72" s="49"/>
      <c r="BI72" s="240" t="s">
        <v>129</v>
      </c>
      <c r="BJ72" s="241"/>
      <c r="BK72" s="241"/>
      <c r="BL72" s="241"/>
      <c r="BM72" s="241"/>
      <c r="BN72" s="241"/>
      <c r="BO72" s="241"/>
      <c r="BP72" s="241"/>
      <c r="BQ72" s="241"/>
      <c r="BR72" s="241"/>
      <c r="BS72" s="242"/>
      <c r="BT72" s="47">
        <v>942.85599999999999</v>
      </c>
      <c r="BU72" s="33">
        <f>BT72</f>
        <v>942.85599999999999</v>
      </c>
      <c r="BV72" s="32">
        <f>BU72</f>
        <v>942.85599999999999</v>
      </c>
      <c r="BW72" s="32">
        <f t="shared" si="0"/>
        <v>942.85599999999999</v>
      </c>
      <c r="BX72" s="265"/>
      <c r="BY72" s="220"/>
      <c r="BZ72" s="220"/>
      <c r="CA72" s="220"/>
      <c r="CB72" s="220"/>
      <c r="CC72" s="220"/>
      <c r="CD72" s="220"/>
      <c r="CE72" s="220"/>
      <c r="CF72" s="220"/>
      <c r="CG72" s="220"/>
      <c r="CH72" s="220"/>
      <c r="CI72" s="220"/>
      <c r="CJ72" s="220"/>
      <c r="CK72" s="220"/>
      <c r="CL72" s="220"/>
      <c r="CM72" s="220"/>
      <c r="CN72" s="221"/>
    </row>
    <row r="73" spans="1:92" s="46" customFormat="1" ht="30" customHeight="1" x14ac:dyDescent="0.2">
      <c r="A73" s="259" t="s">
        <v>140</v>
      </c>
      <c r="B73" s="260"/>
      <c r="C73" s="260"/>
      <c r="D73" s="260"/>
      <c r="E73" s="260"/>
      <c r="F73" s="260"/>
      <c r="G73" s="260"/>
      <c r="H73" s="260"/>
      <c r="I73" s="261"/>
      <c r="J73" s="47"/>
      <c r="K73" s="220" t="s">
        <v>141</v>
      </c>
      <c r="L73" s="220"/>
      <c r="M73" s="220"/>
      <c r="N73" s="220"/>
      <c r="O73" s="220"/>
      <c r="P73" s="220"/>
      <c r="Q73" s="220"/>
      <c r="R73" s="220"/>
      <c r="S73" s="220"/>
      <c r="T73" s="220"/>
      <c r="U73" s="220"/>
      <c r="V73" s="220"/>
      <c r="W73" s="220"/>
      <c r="X73" s="220"/>
      <c r="Y73" s="220"/>
      <c r="Z73" s="220"/>
      <c r="AA73" s="220"/>
      <c r="AB73" s="220"/>
      <c r="AC73" s="220"/>
      <c r="AD73" s="220"/>
      <c r="AE73" s="220"/>
      <c r="AF73" s="220"/>
      <c r="AG73" s="220"/>
      <c r="AH73" s="220"/>
      <c r="AI73" s="220"/>
      <c r="AJ73" s="220"/>
      <c r="AK73" s="220"/>
      <c r="AL73" s="220"/>
      <c r="AM73" s="220"/>
      <c r="AN73" s="220"/>
      <c r="AO73" s="220"/>
      <c r="AP73" s="220"/>
      <c r="AQ73" s="220"/>
      <c r="AR73" s="220"/>
      <c r="AS73" s="220"/>
      <c r="AT73" s="220"/>
      <c r="AU73" s="220"/>
      <c r="AV73" s="220"/>
      <c r="AW73" s="220"/>
      <c r="AX73" s="220"/>
      <c r="AY73" s="220"/>
      <c r="AZ73" s="220"/>
      <c r="BA73" s="220"/>
      <c r="BB73" s="220"/>
      <c r="BC73" s="220"/>
      <c r="BD73" s="220"/>
      <c r="BE73" s="220"/>
      <c r="BF73" s="220"/>
      <c r="BG73" s="220"/>
      <c r="BH73" s="49"/>
      <c r="BI73" s="240" t="s">
        <v>129</v>
      </c>
      <c r="BJ73" s="241"/>
      <c r="BK73" s="241"/>
      <c r="BL73" s="241"/>
      <c r="BM73" s="241"/>
      <c r="BN73" s="241"/>
      <c r="BO73" s="241"/>
      <c r="BP73" s="241"/>
      <c r="BQ73" s="241"/>
      <c r="BR73" s="241"/>
      <c r="BS73" s="242"/>
      <c r="BT73" s="47">
        <v>0</v>
      </c>
      <c r="BU73" s="33">
        <v>0</v>
      </c>
      <c r="BV73" s="32">
        <f>BU73</f>
        <v>0</v>
      </c>
      <c r="BW73" s="32">
        <f t="shared" si="0"/>
        <v>0</v>
      </c>
      <c r="BX73" s="265"/>
      <c r="BY73" s="220"/>
      <c r="BZ73" s="220"/>
      <c r="CA73" s="220"/>
      <c r="CB73" s="220"/>
      <c r="CC73" s="220"/>
      <c r="CD73" s="220"/>
      <c r="CE73" s="220"/>
      <c r="CF73" s="220"/>
      <c r="CG73" s="220"/>
      <c r="CH73" s="220"/>
      <c r="CI73" s="220"/>
      <c r="CJ73" s="220"/>
      <c r="CK73" s="220"/>
      <c r="CL73" s="220"/>
      <c r="CM73" s="220"/>
      <c r="CN73" s="221"/>
    </row>
    <row r="74" spans="1:92" s="46" customFormat="1" ht="30" customHeight="1" x14ac:dyDescent="0.2">
      <c r="A74" s="259" t="s">
        <v>142</v>
      </c>
      <c r="B74" s="260"/>
      <c r="C74" s="260"/>
      <c r="D74" s="260"/>
      <c r="E74" s="260"/>
      <c r="F74" s="260"/>
      <c r="G74" s="260"/>
      <c r="H74" s="260"/>
      <c r="I74" s="261"/>
      <c r="J74" s="47"/>
      <c r="K74" s="220" t="s">
        <v>143</v>
      </c>
      <c r="L74" s="220"/>
      <c r="M74" s="220"/>
      <c r="N74" s="220"/>
      <c r="O74" s="220"/>
      <c r="P74" s="220"/>
      <c r="Q74" s="220"/>
      <c r="R74" s="220"/>
      <c r="S74" s="220"/>
      <c r="T74" s="220"/>
      <c r="U74" s="220"/>
      <c r="V74" s="220"/>
      <c r="W74" s="220"/>
      <c r="X74" s="220"/>
      <c r="Y74" s="220"/>
      <c r="Z74" s="220"/>
      <c r="AA74" s="220"/>
      <c r="AB74" s="220"/>
      <c r="AC74" s="220"/>
      <c r="AD74" s="220"/>
      <c r="AE74" s="220"/>
      <c r="AF74" s="220"/>
      <c r="AG74" s="220"/>
      <c r="AH74" s="220"/>
      <c r="AI74" s="220"/>
      <c r="AJ74" s="220"/>
      <c r="AK74" s="220"/>
      <c r="AL74" s="220"/>
      <c r="AM74" s="220"/>
      <c r="AN74" s="220"/>
      <c r="AO74" s="220"/>
      <c r="AP74" s="220"/>
      <c r="AQ74" s="220"/>
      <c r="AR74" s="220"/>
      <c r="AS74" s="220"/>
      <c r="AT74" s="220"/>
      <c r="AU74" s="220"/>
      <c r="AV74" s="220"/>
      <c r="AW74" s="220"/>
      <c r="AX74" s="220"/>
      <c r="AY74" s="220"/>
      <c r="AZ74" s="220"/>
      <c r="BA74" s="220"/>
      <c r="BB74" s="220"/>
      <c r="BC74" s="220"/>
      <c r="BD74" s="220"/>
      <c r="BE74" s="220"/>
      <c r="BF74" s="220"/>
      <c r="BG74" s="220"/>
      <c r="BH74" s="49"/>
      <c r="BI74" s="240" t="s">
        <v>129</v>
      </c>
      <c r="BJ74" s="241"/>
      <c r="BK74" s="241"/>
      <c r="BL74" s="241"/>
      <c r="BM74" s="241"/>
      <c r="BN74" s="241"/>
      <c r="BO74" s="241"/>
      <c r="BP74" s="241"/>
      <c r="BQ74" s="241"/>
      <c r="BR74" s="241"/>
      <c r="BS74" s="242"/>
      <c r="BT74" s="47">
        <f>BT71-BT72</f>
        <v>111.5</v>
      </c>
      <c r="BU74" s="33">
        <f>BU71-BU72</f>
        <v>139.09999999999991</v>
      </c>
      <c r="BV74" s="32">
        <f>BU74</f>
        <v>139.09999999999991</v>
      </c>
      <c r="BW74" s="32">
        <f t="shared" si="0"/>
        <v>139.09999999999991</v>
      </c>
      <c r="BX74" s="265"/>
      <c r="BY74" s="220"/>
      <c r="BZ74" s="220"/>
      <c r="CA74" s="220"/>
      <c r="CB74" s="220"/>
      <c r="CC74" s="220"/>
      <c r="CD74" s="220"/>
      <c r="CE74" s="220"/>
      <c r="CF74" s="220"/>
      <c r="CG74" s="220"/>
      <c r="CH74" s="220"/>
      <c r="CI74" s="220"/>
      <c r="CJ74" s="220"/>
      <c r="CK74" s="220"/>
      <c r="CL74" s="220"/>
      <c r="CM74" s="220"/>
      <c r="CN74" s="221"/>
    </row>
    <row r="75" spans="1:92" s="46" customFormat="1" ht="15" customHeight="1" x14ac:dyDescent="0.2">
      <c r="A75" s="259" t="s">
        <v>144</v>
      </c>
      <c r="B75" s="260"/>
      <c r="C75" s="260"/>
      <c r="D75" s="260"/>
      <c r="E75" s="260"/>
      <c r="F75" s="260"/>
      <c r="G75" s="260"/>
      <c r="H75" s="260"/>
      <c r="I75" s="261"/>
      <c r="J75" s="47"/>
      <c r="K75" s="220" t="s">
        <v>145</v>
      </c>
      <c r="L75" s="220"/>
      <c r="M75" s="220"/>
      <c r="N75" s="220"/>
      <c r="O75" s="220"/>
      <c r="P75" s="220"/>
      <c r="Q75" s="220"/>
      <c r="R75" s="220"/>
      <c r="S75" s="220"/>
      <c r="T75" s="220"/>
      <c r="U75" s="220"/>
      <c r="V75" s="220"/>
      <c r="W75" s="220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49"/>
      <c r="BI75" s="240" t="s">
        <v>146</v>
      </c>
      <c r="BJ75" s="241"/>
      <c r="BK75" s="241"/>
      <c r="BL75" s="241"/>
      <c r="BM75" s="241"/>
      <c r="BN75" s="241"/>
      <c r="BO75" s="241"/>
      <c r="BP75" s="241"/>
      <c r="BQ75" s="241"/>
      <c r="BR75" s="241"/>
      <c r="BS75" s="242"/>
      <c r="BT75" s="47">
        <v>32.973999999999997</v>
      </c>
      <c r="BU75" s="33">
        <v>32.973999999999997</v>
      </c>
      <c r="BV75" s="32">
        <v>33.729999999999997</v>
      </c>
      <c r="BW75" s="32">
        <f t="shared" si="0"/>
        <v>33.729999999999997</v>
      </c>
      <c r="BX75" s="265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220"/>
      <c r="CN75" s="221"/>
    </row>
    <row r="76" spans="1:92" s="46" customFormat="1" ht="28.5" customHeight="1" x14ac:dyDescent="0.2">
      <c r="A76" s="259" t="s">
        <v>147</v>
      </c>
      <c r="B76" s="260"/>
      <c r="C76" s="260"/>
      <c r="D76" s="260"/>
      <c r="E76" s="260"/>
      <c r="F76" s="260"/>
      <c r="G76" s="260"/>
      <c r="H76" s="260"/>
      <c r="I76" s="261"/>
      <c r="J76" s="47"/>
      <c r="K76" s="220" t="s">
        <v>148</v>
      </c>
      <c r="L76" s="220"/>
      <c r="M76" s="220"/>
      <c r="N76" s="220"/>
      <c r="O76" s="220"/>
      <c r="P76" s="220"/>
      <c r="Q76" s="220"/>
      <c r="R76" s="220"/>
      <c r="S76" s="220"/>
      <c r="T76" s="220"/>
      <c r="U76" s="220"/>
      <c r="V76" s="220"/>
      <c r="W76" s="220"/>
      <c r="X76" s="220"/>
      <c r="Y76" s="220"/>
      <c r="Z76" s="220"/>
      <c r="AA76" s="220"/>
      <c r="AB76" s="220"/>
      <c r="AC76" s="220"/>
      <c r="AD76" s="220"/>
      <c r="AE76" s="220"/>
      <c r="AF76" s="220"/>
      <c r="AG76" s="220"/>
      <c r="AH76" s="220"/>
      <c r="AI76" s="220"/>
      <c r="AJ76" s="220"/>
      <c r="AK76" s="220"/>
      <c r="AL76" s="220"/>
      <c r="AM76" s="220"/>
      <c r="AN76" s="220"/>
      <c r="AO76" s="220"/>
      <c r="AP76" s="220"/>
      <c r="AQ76" s="220"/>
      <c r="AR76" s="220"/>
      <c r="AS76" s="220"/>
      <c r="AT76" s="220"/>
      <c r="AU76" s="220"/>
      <c r="AV76" s="220"/>
      <c r="AW76" s="220"/>
      <c r="AX76" s="220"/>
      <c r="AY76" s="220"/>
      <c r="AZ76" s="220"/>
      <c r="BA76" s="220"/>
      <c r="BB76" s="220"/>
      <c r="BC76" s="220"/>
      <c r="BD76" s="220"/>
      <c r="BE76" s="220"/>
      <c r="BF76" s="220"/>
      <c r="BG76" s="220"/>
      <c r="BH76" s="49"/>
      <c r="BI76" s="240" t="s">
        <v>146</v>
      </c>
      <c r="BJ76" s="241"/>
      <c r="BK76" s="241"/>
      <c r="BL76" s="241"/>
      <c r="BM76" s="241"/>
      <c r="BN76" s="241"/>
      <c r="BO76" s="241"/>
      <c r="BP76" s="241"/>
      <c r="BQ76" s="241"/>
      <c r="BR76" s="241"/>
      <c r="BS76" s="242"/>
      <c r="BT76" s="47">
        <v>0</v>
      </c>
      <c r="BU76" s="33">
        <v>0</v>
      </c>
      <c r="BV76" s="32">
        <v>0</v>
      </c>
      <c r="BW76" s="32">
        <f t="shared" si="0"/>
        <v>0</v>
      </c>
      <c r="BX76" s="265"/>
      <c r="BY76" s="220"/>
      <c r="BZ76" s="220"/>
      <c r="CA76" s="220"/>
      <c r="CB76" s="220"/>
      <c r="CC76" s="220"/>
      <c r="CD76" s="220"/>
      <c r="CE76" s="220"/>
      <c r="CF76" s="220"/>
      <c r="CG76" s="220"/>
      <c r="CH76" s="220"/>
      <c r="CI76" s="220"/>
      <c r="CJ76" s="220"/>
      <c r="CK76" s="220"/>
      <c r="CL76" s="220"/>
      <c r="CM76" s="220"/>
      <c r="CN76" s="221"/>
    </row>
    <row r="77" spans="1:92" s="46" customFormat="1" ht="33" customHeight="1" x14ac:dyDescent="0.2">
      <c r="A77" s="259" t="s">
        <v>149</v>
      </c>
      <c r="B77" s="260"/>
      <c r="C77" s="260"/>
      <c r="D77" s="260"/>
      <c r="E77" s="260"/>
      <c r="F77" s="260"/>
      <c r="G77" s="260"/>
      <c r="H77" s="260"/>
      <c r="I77" s="261"/>
      <c r="J77" s="47"/>
      <c r="K77" s="220" t="s">
        <v>150</v>
      </c>
      <c r="L77" s="220"/>
      <c r="M77" s="220"/>
      <c r="N77" s="220"/>
      <c r="O77" s="220"/>
      <c r="P77" s="220"/>
      <c r="Q77" s="220"/>
      <c r="R77" s="220"/>
      <c r="S77" s="220"/>
      <c r="T77" s="220"/>
      <c r="U77" s="220"/>
      <c r="V77" s="220"/>
      <c r="W77" s="220"/>
      <c r="X77" s="220"/>
      <c r="Y77" s="220"/>
      <c r="Z77" s="220"/>
      <c r="AA77" s="220"/>
      <c r="AB77" s="220"/>
      <c r="AC77" s="220"/>
      <c r="AD77" s="220"/>
      <c r="AE77" s="220"/>
      <c r="AF77" s="220"/>
      <c r="AG77" s="220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20"/>
      <c r="AS77" s="220"/>
      <c r="AT77" s="220"/>
      <c r="AU77" s="220"/>
      <c r="AV77" s="220"/>
      <c r="AW77" s="220"/>
      <c r="AX77" s="220"/>
      <c r="AY77" s="220"/>
      <c r="AZ77" s="220"/>
      <c r="BA77" s="220"/>
      <c r="BB77" s="220"/>
      <c r="BC77" s="220"/>
      <c r="BD77" s="220"/>
      <c r="BE77" s="220"/>
      <c r="BF77" s="220"/>
      <c r="BG77" s="220"/>
      <c r="BH77" s="49"/>
      <c r="BI77" s="240" t="s">
        <v>146</v>
      </c>
      <c r="BJ77" s="241"/>
      <c r="BK77" s="241"/>
      <c r="BL77" s="241"/>
      <c r="BM77" s="241"/>
      <c r="BN77" s="241"/>
      <c r="BO77" s="241"/>
      <c r="BP77" s="241"/>
      <c r="BQ77" s="241"/>
      <c r="BR77" s="241"/>
      <c r="BS77" s="242"/>
      <c r="BT77" s="47">
        <v>15.679</v>
      </c>
      <c r="BU77" s="33">
        <f>BT77</f>
        <v>15.679</v>
      </c>
      <c r="BV77" s="32">
        <v>18.827000000000002</v>
      </c>
      <c r="BW77" s="32">
        <f t="shared" si="0"/>
        <v>18.827000000000002</v>
      </c>
      <c r="BX77" s="265"/>
      <c r="BY77" s="220"/>
      <c r="BZ77" s="220"/>
      <c r="CA77" s="220"/>
      <c r="CB77" s="220"/>
      <c r="CC77" s="220"/>
      <c r="CD77" s="220"/>
      <c r="CE77" s="220"/>
      <c r="CF77" s="220"/>
      <c r="CG77" s="220"/>
      <c r="CH77" s="220"/>
      <c r="CI77" s="220"/>
      <c r="CJ77" s="220"/>
      <c r="CK77" s="220"/>
      <c r="CL77" s="220"/>
      <c r="CM77" s="220"/>
      <c r="CN77" s="221"/>
    </row>
    <row r="78" spans="1:92" s="46" customFormat="1" ht="30" customHeight="1" x14ac:dyDescent="0.2">
      <c r="A78" s="259" t="s">
        <v>151</v>
      </c>
      <c r="B78" s="260"/>
      <c r="C78" s="260"/>
      <c r="D78" s="260"/>
      <c r="E78" s="260"/>
      <c r="F78" s="260"/>
      <c r="G78" s="260"/>
      <c r="H78" s="260"/>
      <c r="I78" s="261"/>
      <c r="J78" s="47"/>
      <c r="K78" s="220" t="s">
        <v>152</v>
      </c>
      <c r="L78" s="220"/>
      <c r="M78" s="220"/>
      <c r="N78" s="220"/>
      <c r="O78" s="220"/>
      <c r="P78" s="220"/>
      <c r="Q78" s="220"/>
      <c r="R78" s="220"/>
      <c r="S78" s="220"/>
      <c r="T78" s="220"/>
      <c r="U78" s="220"/>
      <c r="V78" s="220"/>
      <c r="W78" s="220"/>
      <c r="X78" s="220"/>
      <c r="Y78" s="220"/>
      <c r="Z78" s="220"/>
      <c r="AA78" s="220"/>
      <c r="AB78" s="220"/>
      <c r="AC78" s="220"/>
      <c r="AD78" s="220"/>
      <c r="AE78" s="220"/>
      <c r="AF78" s="220"/>
      <c r="AG78" s="220"/>
      <c r="AH78" s="220"/>
      <c r="AI78" s="220"/>
      <c r="AJ78" s="220"/>
      <c r="AK78" s="220"/>
      <c r="AL78" s="220"/>
      <c r="AM78" s="220"/>
      <c r="AN78" s="220"/>
      <c r="AO78" s="220"/>
      <c r="AP78" s="220"/>
      <c r="AQ78" s="220"/>
      <c r="AR78" s="220"/>
      <c r="AS78" s="220"/>
      <c r="AT78" s="220"/>
      <c r="AU78" s="220"/>
      <c r="AV78" s="220"/>
      <c r="AW78" s="220"/>
      <c r="AX78" s="220"/>
      <c r="AY78" s="220"/>
      <c r="AZ78" s="220"/>
      <c r="BA78" s="220"/>
      <c r="BB78" s="220"/>
      <c r="BC78" s="220"/>
      <c r="BD78" s="220"/>
      <c r="BE78" s="220"/>
      <c r="BF78" s="220"/>
      <c r="BG78" s="220"/>
      <c r="BH78" s="49"/>
      <c r="BI78" s="240" t="s">
        <v>146</v>
      </c>
      <c r="BJ78" s="241"/>
      <c r="BK78" s="241"/>
      <c r="BL78" s="241"/>
      <c r="BM78" s="241"/>
      <c r="BN78" s="241"/>
      <c r="BO78" s="241"/>
      <c r="BP78" s="241"/>
      <c r="BQ78" s="241"/>
      <c r="BR78" s="241"/>
      <c r="BS78" s="242"/>
      <c r="BT78" s="47">
        <f>BT75-BT77</f>
        <v>17.294999999999995</v>
      </c>
      <c r="BU78" s="33">
        <f>BT78</f>
        <v>17.294999999999995</v>
      </c>
      <c r="BV78" s="32">
        <v>14.902999999999999</v>
      </c>
      <c r="BW78" s="32">
        <f t="shared" si="0"/>
        <v>14.902999999999999</v>
      </c>
      <c r="BX78" s="265"/>
      <c r="BY78" s="220"/>
      <c r="BZ78" s="220"/>
      <c r="CA78" s="220"/>
      <c r="CB78" s="220"/>
      <c r="CC78" s="220"/>
      <c r="CD78" s="220"/>
      <c r="CE78" s="220"/>
      <c r="CF78" s="220"/>
      <c r="CG78" s="220"/>
      <c r="CH78" s="220"/>
      <c r="CI78" s="220"/>
      <c r="CJ78" s="220"/>
      <c r="CK78" s="220"/>
      <c r="CL78" s="220"/>
      <c r="CM78" s="220"/>
      <c r="CN78" s="221"/>
    </row>
    <row r="79" spans="1:92" s="46" customFormat="1" ht="15" customHeight="1" x14ac:dyDescent="0.2">
      <c r="A79" s="259" t="s">
        <v>153</v>
      </c>
      <c r="B79" s="260"/>
      <c r="C79" s="260"/>
      <c r="D79" s="260"/>
      <c r="E79" s="260"/>
      <c r="F79" s="260"/>
      <c r="G79" s="260"/>
      <c r="H79" s="260"/>
      <c r="I79" s="261"/>
      <c r="J79" s="47"/>
      <c r="K79" s="220" t="s">
        <v>154</v>
      </c>
      <c r="L79" s="220"/>
      <c r="M79" s="220"/>
      <c r="N79" s="220"/>
      <c r="O79" s="220"/>
      <c r="P79" s="220"/>
      <c r="Q79" s="220"/>
      <c r="R79" s="220"/>
      <c r="S79" s="220"/>
      <c r="T79" s="220"/>
      <c r="U79" s="220"/>
      <c r="V79" s="220"/>
      <c r="W79" s="220"/>
      <c r="X79" s="220"/>
      <c r="Y79" s="220"/>
      <c r="Z79" s="220"/>
      <c r="AA79" s="220"/>
      <c r="AB79" s="220"/>
      <c r="AC79" s="220"/>
      <c r="AD79" s="220"/>
      <c r="AE79" s="220"/>
      <c r="AF79" s="220"/>
      <c r="AG79" s="220"/>
      <c r="AH79" s="220"/>
      <c r="AI79" s="220"/>
      <c r="AJ79" s="220"/>
      <c r="AK79" s="220"/>
      <c r="AL79" s="220"/>
      <c r="AM79" s="220"/>
      <c r="AN79" s="220"/>
      <c r="AO79" s="220"/>
      <c r="AP79" s="220"/>
      <c r="AQ79" s="220"/>
      <c r="AR79" s="220"/>
      <c r="AS79" s="220"/>
      <c r="AT79" s="220"/>
      <c r="AU79" s="220"/>
      <c r="AV79" s="220"/>
      <c r="AW79" s="220"/>
      <c r="AX79" s="220"/>
      <c r="AY79" s="220"/>
      <c r="AZ79" s="220"/>
      <c r="BA79" s="220"/>
      <c r="BB79" s="220"/>
      <c r="BC79" s="220"/>
      <c r="BD79" s="220"/>
      <c r="BE79" s="220"/>
      <c r="BF79" s="220"/>
      <c r="BG79" s="220"/>
      <c r="BH79" s="49"/>
      <c r="BI79" s="240" t="s">
        <v>155</v>
      </c>
      <c r="BJ79" s="241"/>
      <c r="BK79" s="241"/>
      <c r="BL79" s="241"/>
      <c r="BM79" s="241"/>
      <c r="BN79" s="241"/>
      <c r="BO79" s="241"/>
      <c r="BP79" s="241"/>
      <c r="BQ79" s="241"/>
      <c r="BR79" s="241"/>
      <c r="BS79" s="242"/>
      <c r="BT79" s="63">
        <v>0.38</v>
      </c>
      <c r="BU79" s="16">
        <f>BT79</f>
        <v>0.38</v>
      </c>
      <c r="BV79" s="64">
        <v>0.36420000000000002</v>
      </c>
      <c r="BW79" s="65">
        <f t="shared" si="0"/>
        <v>0.36420000000000002</v>
      </c>
      <c r="BX79" s="265"/>
      <c r="BY79" s="220"/>
      <c r="BZ79" s="220"/>
      <c r="CA79" s="220"/>
      <c r="CB79" s="220"/>
      <c r="CC79" s="220"/>
      <c r="CD79" s="220"/>
      <c r="CE79" s="220"/>
      <c r="CF79" s="220"/>
      <c r="CG79" s="220"/>
      <c r="CH79" s="220"/>
      <c r="CI79" s="220"/>
      <c r="CJ79" s="220"/>
      <c r="CK79" s="220"/>
      <c r="CL79" s="220"/>
      <c r="CM79" s="220"/>
      <c r="CN79" s="221"/>
    </row>
    <row r="80" spans="1:92" s="46" customFormat="1" ht="30" customHeight="1" x14ac:dyDescent="0.2">
      <c r="A80" s="259" t="s">
        <v>156</v>
      </c>
      <c r="B80" s="260"/>
      <c r="C80" s="260"/>
      <c r="D80" s="260"/>
      <c r="E80" s="260"/>
      <c r="F80" s="260"/>
      <c r="G80" s="260"/>
      <c r="H80" s="260"/>
      <c r="I80" s="261"/>
      <c r="J80" s="47"/>
      <c r="K80" s="220" t="s">
        <v>157</v>
      </c>
      <c r="L80" s="220"/>
      <c r="M80" s="220"/>
      <c r="N80" s="220"/>
      <c r="O80" s="220"/>
      <c r="P80" s="220"/>
      <c r="Q80" s="220"/>
      <c r="R80" s="220"/>
      <c r="S80" s="220"/>
      <c r="T80" s="220"/>
      <c r="U80" s="220"/>
      <c r="V80" s="220"/>
      <c r="W80" s="220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0"/>
      <c r="BF80" s="220"/>
      <c r="BG80" s="220"/>
      <c r="BH80" s="49"/>
      <c r="BI80" s="240" t="s">
        <v>27</v>
      </c>
      <c r="BJ80" s="241"/>
      <c r="BK80" s="241"/>
      <c r="BL80" s="241"/>
      <c r="BM80" s="241"/>
      <c r="BN80" s="241"/>
      <c r="BO80" s="241"/>
      <c r="BP80" s="241"/>
      <c r="BQ80" s="241"/>
      <c r="BR80" s="241"/>
      <c r="BS80" s="242"/>
      <c r="BT80" s="47">
        <v>0</v>
      </c>
      <c r="BU80" s="33">
        <v>0</v>
      </c>
      <c r="BV80" s="33">
        <v>0</v>
      </c>
      <c r="BW80" s="33">
        <f t="shared" si="0"/>
        <v>0</v>
      </c>
      <c r="BX80" s="265"/>
      <c r="BY80" s="220"/>
      <c r="BZ80" s="220"/>
      <c r="CA80" s="220"/>
      <c r="CB80" s="220"/>
      <c r="CC80" s="220"/>
      <c r="CD80" s="220"/>
      <c r="CE80" s="220"/>
      <c r="CF80" s="220"/>
      <c r="CG80" s="220"/>
      <c r="CH80" s="220"/>
      <c r="CI80" s="220"/>
      <c r="CJ80" s="220"/>
      <c r="CK80" s="220"/>
      <c r="CL80" s="220"/>
      <c r="CM80" s="220"/>
      <c r="CN80" s="221"/>
    </row>
    <row r="81" spans="1:92" s="46" customFormat="1" ht="30" customHeight="1" x14ac:dyDescent="0.2">
      <c r="A81" s="259" t="s">
        <v>158</v>
      </c>
      <c r="B81" s="260"/>
      <c r="C81" s="260"/>
      <c r="D81" s="260"/>
      <c r="E81" s="260"/>
      <c r="F81" s="260"/>
      <c r="G81" s="260"/>
      <c r="H81" s="260"/>
      <c r="I81" s="261"/>
      <c r="J81" s="47"/>
      <c r="K81" s="220" t="s">
        <v>159</v>
      </c>
      <c r="L81" s="220"/>
      <c r="M81" s="220"/>
      <c r="N81" s="220"/>
      <c r="O81" s="220"/>
      <c r="P81" s="220"/>
      <c r="Q81" s="220"/>
      <c r="R81" s="220"/>
      <c r="S81" s="220"/>
      <c r="T81" s="220"/>
      <c r="U81" s="220"/>
      <c r="V81" s="220"/>
      <c r="W81" s="220"/>
      <c r="X81" s="220"/>
      <c r="Y81" s="220"/>
      <c r="Z81" s="220"/>
      <c r="AA81" s="220"/>
      <c r="AB81" s="220"/>
      <c r="AC81" s="220"/>
      <c r="AD81" s="220"/>
      <c r="AE81" s="220"/>
      <c r="AF81" s="220"/>
      <c r="AG81" s="220"/>
      <c r="AH81" s="220"/>
      <c r="AI81" s="220"/>
      <c r="AJ81" s="220"/>
      <c r="AK81" s="220"/>
      <c r="AL81" s="220"/>
      <c r="AM81" s="220"/>
      <c r="AN81" s="220"/>
      <c r="AO81" s="220"/>
      <c r="AP81" s="220"/>
      <c r="AQ81" s="220"/>
      <c r="AR81" s="220"/>
      <c r="AS81" s="220"/>
      <c r="AT81" s="220"/>
      <c r="AU81" s="220"/>
      <c r="AV81" s="220"/>
      <c r="AW81" s="220"/>
      <c r="AX81" s="220"/>
      <c r="AY81" s="220"/>
      <c r="AZ81" s="220"/>
      <c r="BA81" s="220"/>
      <c r="BB81" s="220"/>
      <c r="BC81" s="220"/>
      <c r="BD81" s="220"/>
      <c r="BE81" s="220"/>
      <c r="BF81" s="220"/>
      <c r="BG81" s="220"/>
      <c r="BH81" s="49"/>
      <c r="BI81" s="240" t="s">
        <v>27</v>
      </c>
      <c r="BJ81" s="241"/>
      <c r="BK81" s="241"/>
      <c r="BL81" s="241"/>
      <c r="BM81" s="241"/>
      <c r="BN81" s="241"/>
      <c r="BO81" s="241"/>
      <c r="BP81" s="241"/>
      <c r="BQ81" s="241"/>
      <c r="BR81" s="241"/>
      <c r="BS81" s="242"/>
      <c r="BT81" s="47">
        <v>0</v>
      </c>
      <c r="BU81" s="33">
        <v>0</v>
      </c>
      <c r="BV81" s="33">
        <v>0</v>
      </c>
      <c r="BW81" s="33">
        <f t="shared" si="0"/>
        <v>0</v>
      </c>
      <c r="BX81" s="265"/>
      <c r="BY81" s="220"/>
      <c r="BZ81" s="220"/>
      <c r="CA81" s="220"/>
      <c r="CB81" s="220"/>
      <c r="CC81" s="220"/>
      <c r="CD81" s="220"/>
      <c r="CE81" s="220"/>
      <c r="CF81" s="220"/>
      <c r="CG81" s="220"/>
      <c r="CH81" s="220"/>
      <c r="CI81" s="220"/>
      <c r="CJ81" s="220"/>
      <c r="CK81" s="220"/>
      <c r="CL81" s="220"/>
      <c r="CM81" s="220"/>
      <c r="CN81" s="221"/>
    </row>
    <row r="82" spans="1:92" s="46" customFormat="1" ht="45" customHeight="1" x14ac:dyDescent="0.2">
      <c r="A82" s="259" t="s">
        <v>160</v>
      </c>
      <c r="B82" s="260"/>
      <c r="C82" s="260"/>
      <c r="D82" s="260"/>
      <c r="E82" s="260"/>
      <c r="F82" s="260"/>
      <c r="G82" s="260"/>
      <c r="H82" s="260"/>
      <c r="I82" s="261"/>
      <c r="J82" s="47"/>
      <c r="K82" s="220" t="s">
        <v>161</v>
      </c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  <c r="AA82" s="220"/>
      <c r="AB82" s="220"/>
      <c r="AC82" s="220"/>
      <c r="AD82" s="220"/>
      <c r="AE82" s="220"/>
      <c r="AF82" s="220"/>
      <c r="AG82" s="220"/>
      <c r="AH82" s="220"/>
      <c r="AI82" s="220"/>
      <c r="AJ82" s="220"/>
      <c r="AK82" s="220"/>
      <c r="AL82" s="220"/>
      <c r="AM82" s="220"/>
      <c r="AN82" s="220"/>
      <c r="AO82" s="220"/>
      <c r="AP82" s="220"/>
      <c r="AQ82" s="220"/>
      <c r="AR82" s="220"/>
      <c r="AS82" s="220"/>
      <c r="AT82" s="220"/>
      <c r="AU82" s="220"/>
      <c r="AV82" s="220"/>
      <c r="AW82" s="220"/>
      <c r="AX82" s="220"/>
      <c r="AY82" s="220"/>
      <c r="AZ82" s="220"/>
      <c r="BA82" s="220"/>
      <c r="BB82" s="220"/>
      <c r="BC82" s="220"/>
      <c r="BD82" s="220"/>
      <c r="BE82" s="220"/>
      <c r="BF82" s="220"/>
      <c r="BG82" s="220"/>
      <c r="BH82" s="49"/>
      <c r="BI82" s="240" t="s">
        <v>155</v>
      </c>
      <c r="BJ82" s="241"/>
      <c r="BK82" s="241"/>
      <c r="BL82" s="241"/>
      <c r="BM82" s="241"/>
      <c r="BN82" s="241"/>
      <c r="BO82" s="241"/>
      <c r="BP82" s="241"/>
      <c r="BQ82" s="241"/>
      <c r="BR82" s="241"/>
      <c r="BS82" s="242"/>
      <c r="BT82" s="47" t="s">
        <v>294</v>
      </c>
      <c r="BU82" s="33" t="s">
        <v>24</v>
      </c>
      <c r="BV82" s="33" t="s">
        <v>24</v>
      </c>
      <c r="BW82" s="33" t="str">
        <f t="shared" si="0"/>
        <v>х</v>
      </c>
      <c r="BX82" s="262" t="s">
        <v>24</v>
      </c>
      <c r="BY82" s="263"/>
      <c r="BZ82" s="263"/>
      <c r="CA82" s="263"/>
      <c r="CB82" s="263"/>
      <c r="CC82" s="263"/>
      <c r="CD82" s="263"/>
      <c r="CE82" s="263"/>
      <c r="CF82" s="263"/>
      <c r="CG82" s="263"/>
      <c r="CH82" s="263"/>
      <c r="CI82" s="263"/>
      <c r="CJ82" s="263"/>
      <c r="CK82" s="263"/>
      <c r="CL82" s="263"/>
      <c r="CM82" s="263"/>
      <c r="CN82" s="264"/>
    </row>
    <row r="84" spans="1:92" s="37" customFormat="1" ht="12.75" x14ac:dyDescent="0.2">
      <c r="G84" s="37" t="s">
        <v>162</v>
      </c>
      <c r="BU84" s="1"/>
      <c r="BV84" s="1"/>
      <c r="BW84" s="1"/>
    </row>
    <row r="85" spans="1:92" s="37" customFormat="1" ht="68.25" customHeight="1" x14ac:dyDescent="0.2">
      <c r="A85" s="204" t="s">
        <v>346</v>
      </c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P85" s="204"/>
      <c r="AQ85" s="204"/>
      <c r="AR85" s="204"/>
      <c r="AS85" s="204"/>
      <c r="AT85" s="204"/>
      <c r="AU85" s="204"/>
      <c r="AV85" s="204"/>
      <c r="AW85" s="204"/>
      <c r="AX85" s="204"/>
      <c r="AY85" s="204"/>
      <c r="AZ85" s="204"/>
      <c r="BA85" s="204"/>
      <c r="BB85" s="204"/>
      <c r="BC85" s="204"/>
      <c r="BD85" s="204"/>
      <c r="BE85" s="204"/>
      <c r="BF85" s="204"/>
      <c r="BG85" s="204"/>
      <c r="BH85" s="204"/>
      <c r="BI85" s="204"/>
      <c r="BJ85" s="204"/>
      <c r="BK85" s="204"/>
      <c r="BL85" s="204"/>
      <c r="BM85" s="204"/>
      <c r="BN85" s="204"/>
      <c r="BO85" s="204"/>
      <c r="BP85" s="204"/>
      <c r="BQ85" s="204"/>
      <c r="BR85" s="204"/>
      <c r="BS85" s="204"/>
      <c r="BT85" s="204"/>
      <c r="BU85" s="204"/>
      <c r="BV85" s="204"/>
      <c r="BW85" s="204"/>
      <c r="BX85" s="204"/>
      <c r="BY85" s="204"/>
      <c r="BZ85" s="204"/>
      <c r="CA85" s="204"/>
      <c r="CB85" s="204"/>
      <c r="CC85" s="204"/>
      <c r="CD85" s="204"/>
      <c r="CE85" s="204"/>
      <c r="CF85" s="204"/>
      <c r="CG85" s="204"/>
      <c r="CH85" s="204"/>
      <c r="CI85" s="204"/>
      <c r="CJ85" s="204"/>
      <c r="CK85" s="204"/>
      <c r="CL85" s="204"/>
      <c r="CM85" s="204"/>
      <c r="CN85" s="204"/>
    </row>
    <row r="86" spans="1:92" s="37" customFormat="1" ht="25.5" customHeight="1" x14ac:dyDescent="0.2">
      <c r="A86" s="204" t="s">
        <v>347</v>
      </c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204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  <c r="AH86" s="204"/>
      <c r="AI86" s="204"/>
      <c r="AJ86" s="204"/>
      <c r="AK86" s="204"/>
      <c r="AL86" s="204"/>
      <c r="AM86" s="204"/>
      <c r="AN86" s="204"/>
      <c r="AO86" s="204"/>
      <c r="AP86" s="204"/>
      <c r="AQ86" s="204"/>
      <c r="AR86" s="204"/>
      <c r="AS86" s="204"/>
      <c r="AT86" s="204"/>
      <c r="AU86" s="204"/>
      <c r="AV86" s="204"/>
      <c r="AW86" s="204"/>
      <c r="AX86" s="204"/>
      <c r="AY86" s="204"/>
      <c r="AZ86" s="204"/>
      <c r="BA86" s="204"/>
      <c r="BB86" s="204"/>
      <c r="BC86" s="204"/>
      <c r="BD86" s="204"/>
      <c r="BE86" s="204"/>
      <c r="BF86" s="204"/>
      <c r="BG86" s="204"/>
      <c r="BH86" s="204"/>
      <c r="BI86" s="204"/>
      <c r="BJ86" s="204"/>
      <c r="BK86" s="204"/>
      <c r="BL86" s="204"/>
      <c r="BM86" s="204"/>
      <c r="BN86" s="204"/>
      <c r="BO86" s="204"/>
      <c r="BP86" s="204"/>
      <c r="BQ86" s="204"/>
      <c r="BR86" s="204"/>
      <c r="BS86" s="204"/>
      <c r="BT86" s="204"/>
      <c r="BU86" s="204"/>
      <c r="BV86" s="204"/>
      <c r="BW86" s="204"/>
      <c r="BX86" s="204"/>
      <c r="BY86" s="204"/>
      <c r="BZ86" s="204"/>
      <c r="CA86" s="204"/>
      <c r="CB86" s="204"/>
      <c r="CC86" s="204"/>
      <c r="CD86" s="204"/>
      <c r="CE86" s="204"/>
      <c r="CF86" s="204"/>
      <c r="CG86" s="204"/>
      <c r="CH86" s="204"/>
      <c r="CI86" s="204"/>
      <c r="CJ86" s="204"/>
      <c r="CK86" s="204"/>
      <c r="CL86" s="204"/>
      <c r="CM86" s="204"/>
      <c r="CN86" s="204"/>
    </row>
    <row r="87" spans="1:92" s="37" customFormat="1" ht="25.5" customHeight="1" x14ac:dyDescent="0.2">
      <c r="A87" s="204" t="s">
        <v>348</v>
      </c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  <c r="AH87" s="204"/>
      <c r="AI87" s="204"/>
      <c r="AJ87" s="204"/>
      <c r="AK87" s="204"/>
      <c r="AL87" s="204"/>
      <c r="AM87" s="204"/>
      <c r="AN87" s="204"/>
      <c r="AO87" s="204"/>
      <c r="AP87" s="204"/>
      <c r="AQ87" s="204"/>
      <c r="AR87" s="204"/>
      <c r="AS87" s="204"/>
      <c r="AT87" s="204"/>
      <c r="AU87" s="204"/>
      <c r="AV87" s="204"/>
      <c r="AW87" s="204"/>
      <c r="AX87" s="204"/>
      <c r="AY87" s="204"/>
      <c r="AZ87" s="204"/>
      <c r="BA87" s="204"/>
      <c r="BB87" s="204"/>
      <c r="BC87" s="204"/>
      <c r="BD87" s="204"/>
      <c r="BE87" s="204"/>
      <c r="BF87" s="204"/>
      <c r="BG87" s="204"/>
      <c r="BH87" s="204"/>
      <c r="BI87" s="204"/>
      <c r="BJ87" s="204"/>
      <c r="BK87" s="204"/>
      <c r="BL87" s="204"/>
      <c r="BM87" s="204"/>
      <c r="BN87" s="204"/>
      <c r="BO87" s="204"/>
      <c r="BP87" s="204"/>
      <c r="BQ87" s="204"/>
      <c r="BR87" s="204"/>
      <c r="BS87" s="204"/>
      <c r="BT87" s="204"/>
      <c r="BU87" s="204"/>
      <c r="BV87" s="204"/>
      <c r="BW87" s="204"/>
      <c r="BX87" s="204"/>
      <c r="BY87" s="204"/>
      <c r="BZ87" s="204"/>
      <c r="CA87" s="204"/>
      <c r="CB87" s="204"/>
      <c r="CC87" s="204"/>
      <c r="CD87" s="204"/>
      <c r="CE87" s="204"/>
      <c r="CF87" s="204"/>
      <c r="CG87" s="204"/>
      <c r="CH87" s="204"/>
      <c r="CI87" s="204"/>
      <c r="CJ87" s="204"/>
      <c r="CK87" s="204"/>
      <c r="CL87" s="204"/>
      <c r="CM87" s="204"/>
      <c r="CN87" s="204"/>
    </row>
    <row r="88" spans="1:92" s="37" customFormat="1" ht="25.5" customHeight="1" x14ac:dyDescent="0.2">
      <c r="A88" s="204" t="s">
        <v>349</v>
      </c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  <c r="AH88" s="204"/>
      <c r="AI88" s="204"/>
      <c r="AJ88" s="204"/>
      <c r="AK88" s="204"/>
      <c r="AL88" s="204"/>
      <c r="AM88" s="204"/>
      <c r="AN88" s="204"/>
      <c r="AO88" s="204"/>
      <c r="AP88" s="204"/>
      <c r="AQ88" s="204"/>
      <c r="AR88" s="204"/>
      <c r="AS88" s="204"/>
      <c r="AT88" s="204"/>
      <c r="AU88" s="204"/>
      <c r="AV88" s="204"/>
      <c r="AW88" s="204"/>
      <c r="AX88" s="204"/>
      <c r="AY88" s="204"/>
      <c r="AZ88" s="204"/>
      <c r="BA88" s="204"/>
      <c r="BB88" s="204"/>
      <c r="BC88" s="204"/>
      <c r="BD88" s="204"/>
      <c r="BE88" s="204"/>
      <c r="BF88" s="204"/>
      <c r="BG88" s="204"/>
      <c r="BH88" s="204"/>
      <c r="BI88" s="204"/>
      <c r="BJ88" s="204"/>
      <c r="BK88" s="204"/>
      <c r="BL88" s="204"/>
      <c r="BM88" s="204"/>
      <c r="BN88" s="204"/>
      <c r="BO88" s="204"/>
      <c r="BP88" s="204"/>
      <c r="BQ88" s="204"/>
      <c r="BR88" s="204"/>
      <c r="BS88" s="204"/>
      <c r="BT88" s="204"/>
      <c r="BU88" s="204"/>
      <c r="BV88" s="204"/>
      <c r="BW88" s="204"/>
      <c r="BX88" s="204"/>
      <c r="BY88" s="204"/>
      <c r="BZ88" s="204"/>
      <c r="CA88" s="204"/>
      <c r="CB88" s="204"/>
      <c r="CC88" s="204"/>
      <c r="CD88" s="204"/>
      <c r="CE88" s="204"/>
      <c r="CF88" s="204"/>
      <c r="CG88" s="204"/>
      <c r="CH88" s="204"/>
      <c r="CI88" s="204"/>
      <c r="CJ88" s="204"/>
      <c r="CK88" s="204"/>
      <c r="CL88" s="204"/>
      <c r="CM88" s="204"/>
      <c r="CN88" s="204"/>
    </row>
    <row r="89" spans="1:92" s="37" customFormat="1" ht="25.5" customHeight="1" x14ac:dyDescent="0.2">
      <c r="A89" s="204" t="s">
        <v>350</v>
      </c>
      <c r="B89" s="204"/>
      <c r="C89" s="204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  <c r="AH89" s="204"/>
      <c r="AI89" s="204"/>
      <c r="AJ89" s="204"/>
      <c r="AK89" s="204"/>
      <c r="AL89" s="204"/>
      <c r="AM89" s="204"/>
      <c r="AN89" s="204"/>
      <c r="AO89" s="204"/>
      <c r="AP89" s="204"/>
      <c r="AQ89" s="204"/>
      <c r="AR89" s="204"/>
      <c r="AS89" s="204"/>
      <c r="AT89" s="204"/>
      <c r="AU89" s="204"/>
      <c r="AV89" s="204"/>
      <c r="AW89" s="204"/>
      <c r="AX89" s="204"/>
      <c r="AY89" s="204"/>
      <c r="AZ89" s="204"/>
      <c r="BA89" s="204"/>
      <c r="BB89" s="204"/>
      <c r="BC89" s="204"/>
      <c r="BD89" s="204"/>
      <c r="BE89" s="204"/>
      <c r="BF89" s="204"/>
      <c r="BG89" s="204"/>
      <c r="BH89" s="204"/>
      <c r="BI89" s="204"/>
      <c r="BJ89" s="204"/>
      <c r="BK89" s="204"/>
      <c r="BL89" s="204"/>
      <c r="BM89" s="204"/>
      <c r="BN89" s="204"/>
      <c r="BO89" s="204"/>
      <c r="BP89" s="204"/>
      <c r="BQ89" s="204"/>
      <c r="BR89" s="204"/>
      <c r="BS89" s="204"/>
      <c r="BT89" s="204"/>
      <c r="BU89" s="204"/>
      <c r="BV89" s="204"/>
      <c r="BW89" s="204"/>
      <c r="BX89" s="204"/>
      <c r="BY89" s="204"/>
      <c r="BZ89" s="204"/>
      <c r="CA89" s="204"/>
      <c r="CB89" s="204"/>
      <c r="CC89" s="204"/>
      <c r="CD89" s="204"/>
      <c r="CE89" s="204"/>
      <c r="CF89" s="204"/>
      <c r="CG89" s="204"/>
      <c r="CH89" s="204"/>
      <c r="CI89" s="204"/>
      <c r="CJ89" s="204"/>
      <c r="CK89" s="204"/>
      <c r="CL89" s="204"/>
      <c r="CM89" s="204"/>
      <c r="CN89" s="204"/>
    </row>
    <row r="90" spans="1:92" ht="3" customHeight="1" x14ac:dyDescent="0.25"/>
  </sheetData>
  <mergeCells count="280">
    <mergeCell ref="J12:BN12"/>
    <mergeCell ref="AQ13:AX13"/>
    <mergeCell ref="AY13:AZ13"/>
    <mergeCell ref="BA13:BH13"/>
    <mergeCell ref="A15:I16"/>
    <mergeCell ref="J15:BH16"/>
    <mergeCell ref="BI15:BS16"/>
    <mergeCell ref="A5:CN5"/>
    <mergeCell ref="A6:CN6"/>
    <mergeCell ref="A7:CN7"/>
    <mergeCell ref="A8:CN8"/>
    <mergeCell ref="J11:BN11"/>
    <mergeCell ref="A18:I18"/>
    <mergeCell ref="K18:BG18"/>
    <mergeCell ref="BI18:BS18"/>
    <mergeCell ref="BX18:CN18"/>
    <mergeCell ref="A19:I19"/>
    <mergeCell ref="K19:BG19"/>
    <mergeCell ref="BI19:BS19"/>
    <mergeCell ref="BX19:CN19"/>
    <mergeCell ref="BT15:BU15"/>
    <mergeCell ref="BV15:BW15"/>
    <mergeCell ref="BX15:CN16"/>
    <mergeCell ref="A17:I17"/>
    <mergeCell ref="K17:BG17"/>
    <mergeCell ref="BI17:BS17"/>
    <mergeCell ref="BX17:CN17"/>
    <mergeCell ref="A20:I20"/>
    <mergeCell ref="K20:BG20"/>
    <mergeCell ref="BI20:BS20"/>
    <mergeCell ref="BX20:CN24"/>
    <mergeCell ref="A21:I21"/>
    <mergeCell ref="K21:BG21"/>
    <mergeCell ref="BI21:BS21"/>
    <mergeCell ref="A22:I22"/>
    <mergeCell ref="K22:BG22"/>
    <mergeCell ref="BI22:BS22"/>
    <mergeCell ref="A25:I25"/>
    <mergeCell ref="K25:BG25"/>
    <mergeCell ref="BI25:BS25"/>
    <mergeCell ref="BX25:CN25"/>
    <mergeCell ref="A26:I26"/>
    <mergeCell ref="K26:BG26"/>
    <mergeCell ref="BI26:BS26"/>
    <mergeCell ref="BX26:CN26"/>
    <mergeCell ref="A23:I23"/>
    <mergeCell ref="K23:BG23"/>
    <mergeCell ref="BI23:BS23"/>
    <mergeCell ref="A24:I24"/>
    <mergeCell ref="K24:BG24"/>
    <mergeCell ref="BI24:BS24"/>
    <mergeCell ref="A29:I29"/>
    <mergeCell ref="K29:BG29"/>
    <mergeCell ref="BI29:BS29"/>
    <mergeCell ref="BX29:CN29"/>
    <mergeCell ref="A30:I30"/>
    <mergeCell ref="K30:BG30"/>
    <mergeCell ref="BI30:BS30"/>
    <mergeCell ref="BX30:CN30"/>
    <mergeCell ref="A27:I27"/>
    <mergeCell ref="K27:BG27"/>
    <mergeCell ref="BI27:BS27"/>
    <mergeCell ref="BX27:CN27"/>
    <mergeCell ref="A28:I28"/>
    <mergeCell ref="K28:BG28"/>
    <mergeCell ref="BI28:BS28"/>
    <mergeCell ref="BX28:CN28"/>
    <mergeCell ref="A33:I33"/>
    <mergeCell ref="K33:BG33"/>
    <mergeCell ref="BI33:BS33"/>
    <mergeCell ref="BX33:CN33"/>
    <mergeCell ref="A34:I34"/>
    <mergeCell ref="K34:BG34"/>
    <mergeCell ref="BI34:BS34"/>
    <mergeCell ref="BX34:CN34"/>
    <mergeCell ref="A31:I31"/>
    <mergeCell ref="K31:BG31"/>
    <mergeCell ref="BI31:BS31"/>
    <mergeCell ref="BX31:CN31"/>
    <mergeCell ref="A32:I32"/>
    <mergeCell ref="K32:BG32"/>
    <mergeCell ref="BI32:BS32"/>
    <mergeCell ref="BX32:CN32"/>
    <mergeCell ref="A37:I37"/>
    <mergeCell ref="K37:BG37"/>
    <mergeCell ref="BI37:BS37"/>
    <mergeCell ref="BX37:CN37"/>
    <mergeCell ref="A38:I38"/>
    <mergeCell ref="K38:BG38"/>
    <mergeCell ref="BI38:BS38"/>
    <mergeCell ref="BX38:CN38"/>
    <mergeCell ref="A35:I35"/>
    <mergeCell ref="K35:BG35"/>
    <mergeCell ref="BI35:BS35"/>
    <mergeCell ref="BX35:CN35"/>
    <mergeCell ref="A36:I36"/>
    <mergeCell ref="K36:BG36"/>
    <mergeCell ref="BI36:BS36"/>
    <mergeCell ref="BX36:CN36"/>
    <mergeCell ref="A41:I41"/>
    <mergeCell ref="K41:BG41"/>
    <mergeCell ref="BI41:BS41"/>
    <mergeCell ref="BX41:CN41"/>
    <mergeCell ref="A42:I42"/>
    <mergeCell ref="K42:BG42"/>
    <mergeCell ref="BI42:BS42"/>
    <mergeCell ref="BX42:CN42"/>
    <mergeCell ref="A39:I39"/>
    <mergeCell ref="K39:BG39"/>
    <mergeCell ref="BI39:BS39"/>
    <mergeCell ref="BX39:CN39"/>
    <mergeCell ref="A40:I40"/>
    <mergeCell ref="K40:BG40"/>
    <mergeCell ref="BI40:BS40"/>
    <mergeCell ref="BX40:CN40"/>
    <mergeCell ref="A45:I45"/>
    <mergeCell ref="K45:BG45"/>
    <mergeCell ref="BI45:BS45"/>
    <mergeCell ref="BX45:CN45"/>
    <mergeCell ref="A46:I46"/>
    <mergeCell ref="K46:BG46"/>
    <mergeCell ref="BI46:BS46"/>
    <mergeCell ref="BX46:CN46"/>
    <mergeCell ref="A43:I43"/>
    <mergeCell ref="K43:BG43"/>
    <mergeCell ref="BI43:BS43"/>
    <mergeCell ref="BX43:CN43"/>
    <mergeCell ref="A44:I44"/>
    <mergeCell ref="K44:BG44"/>
    <mergeCell ref="BI44:BS44"/>
    <mergeCell ref="BX44:CN44"/>
    <mergeCell ref="A49:I49"/>
    <mergeCell ref="K49:BG49"/>
    <mergeCell ref="BI49:BS49"/>
    <mergeCell ref="BX49:CN49"/>
    <mergeCell ref="A50:I50"/>
    <mergeCell ref="K50:BG50"/>
    <mergeCell ref="BI50:BS50"/>
    <mergeCell ref="BX50:CN50"/>
    <mergeCell ref="A47:I47"/>
    <mergeCell ref="K47:BG47"/>
    <mergeCell ref="BI47:BS47"/>
    <mergeCell ref="BX47:CN47"/>
    <mergeCell ref="A48:I48"/>
    <mergeCell ref="K48:BG48"/>
    <mergeCell ref="BI48:BS48"/>
    <mergeCell ref="BX48:CN48"/>
    <mergeCell ref="A53:I53"/>
    <mergeCell ref="K53:BG53"/>
    <mergeCell ref="BI53:BS53"/>
    <mergeCell ref="BX53:CN53"/>
    <mergeCell ref="A54:I54"/>
    <mergeCell ref="K54:BG54"/>
    <mergeCell ref="BI54:BS54"/>
    <mergeCell ref="BX54:CN54"/>
    <mergeCell ref="A51:I51"/>
    <mergeCell ref="K51:BG51"/>
    <mergeCell ref="BI51:BS51"/>
    <mergeCell ref="BX51:CN51"/>
    <mergeCell ref="A52:I52"/>
    <mergeCell ref="K52:BG52"/>
    <mergeCell ref="BI52:BS52"/>
    <mergeCell ref="BX52:CN52"/>
    <mergeCell ref="A57:I57"/>
    <mergeCell ref="K57:BG57"/>
    <mergeCell ref="BI57:BS57"/>
    <mergeCell ref="BX57:CN57"/>
    <mergeCell ref="A58:I58"/>
    <mergeCell ref="K58:BG58"/>
    <mergeCell ref="BI58:BS58"/>
    <mergeCell ref="BX58:CN58"/>
    <mergeCell ref="A55:I55"/>
    <mergeCell ref="K55:BG55"/>
    <mergeCell ref="BI55:BS55"/>
    <mergeCell ref="BX55:CN55"/>
    <mergeCell ref="A56:I56"/>
    <mergeCell ref="K56:BG56"/>
    <mergeCell ref="BI56:BS56"/>
    <mergeCell ref="BX56:CN56"/>
    <mergeCell ref="A59:I59"/>
    <mergeCell ref="K59:BG59"/>
    <mergeCell ref="BI59:BS59"/>
    <mergeCell ref="BX59:CN59"/>
    <mergeCell ref="A60:I60"/>
    <mergeCell ref="K60:BG60"/>
    <mergeCell ref="BI60:BS60"/>
    <mergeCell ref="BX60:CN61"/>
    <mergeCell ref="A61:I61"/>
    <mergeCell ref="K61:BG61"/>
    <mergeCell ref="BI61:BS61"/>
    <mergeCell ref="A62:I62"/>
    <mergeCell ref="K62:BG62"/>
    <mergeCell ref="BI62:BS62"/>
    <mergeCell ref="BX62:CN62"/>
    <mergeCell ref="A63:I63"/>
    <mergeCell ref="K63:BG63"/>
    <mergeCell ref="BI63:BS63"/>
    <mergeCell ref="BX63:CN63"/>
    <mergeCell ref="A66:I66"/>
    <mergeCell ref="K66:BG66"/>
    <mergeCell ref="BI66:BS66"/>
    <mergeCell ref="BX66:CN66"/>
    <mergeCell ref="A67:I67"/>
    <mergeCell ref="K67:BG67"/>
    <mergeCell ref="BI67:BS67"/>
    <mergeCell ref="BX67:CN67"/>
    <mergeCell ref="A64:I64"/>
    <mergeCell ref="K64:BG64"/>
    <mergeCell ref="BI64:BS64"/>
    <mergeCell ref="BX64:CN64"/>
    <mergeCell ref="A65:I65"/>
    <mergeCell ref="K65:BG65"/>
    <mergeCell ref="BI65:BS65"/>
    <mergeCell ref="BX65:CN65"/>
    <mergeCell ref="A70:I70"/>
    <mergeCell ref="K70:BG70"/>
    <mergeCell ref="BI70:BS70"/>
    <mergeCell ref="BX70:CN70"/>
    <mergeCell ref="A71:I71"/>
    <mergeCell ref="K71:BG71"/>
    <mergeCell ref="BI71:BS71"/>
    <mergeCell ref="BX71:CN71"/>
    <mergeCell ref="A68:I68"/>
    <mergeCell ref="K68:BG68"/>
    <mergeCell ref="BI68:BS68"/>
    <mergeCell ref="BX68:CN68"/>
    <mergeCell ref="A69:I69"/>
    <mergeCell ref="K69:BG69"/>
    <mergeCell ref="BI69:BS69"/>
    <mergeCell ref="BX69:CN69"/>
    <mergeCell ref="A74:I74"/>
    <mergeCell ref="K74:BG74"/>
    <mergeCell ref="BI74:BS74"/>
    <mergeCell ref="BX74:CN74"/>
    <mergeCell ref="A75:I75"/>
    <mergeCell ref="K75:BG75"/>
    <mergeCell ref="BI75:BS75"/>
    <mergeCell ref="BX75:CN75"/>
    <mergeCell ref="A72:I72"/>
    <mergeCell ref="K72:BG72"/>
    <mergeCell ref="BI72:BS72"/>
    <mergeCell ref="BX72:CN72"/>
    <mergeCell ref="A73:I73"/>
    <mergeCell ref="K73:BG73"/>
    <mergeCell ref="BI73:BS73"/>
    <mergeCell ref="BX73:CN73"/>
    <mergeCell ref="BI79:BS79"/>
    <mergeCell ref="BX79:CN79"/>
    <mergeCell ref="A76:I76"/>
    <mergeCell ref="K76:BG76"/>
    <mergeCell ref="BI76:BS76"/>
    <mergeCell ref="BX76:CN76"/>
    <mergeCell ref="A77:I77"/>
    <mergeCell ref="K77:BG77"/>
    <mergeCell ref="BI77:BS77"/>
    <mergeCell ref="BX77:CN77"/>
    <mergeCell ref="A87:CN87"/>
    <mergeCell ref="A88:CN88"/>
    <mergeCell ref="A89:CN89"/>
    <mergeCell ref="AG10:CN10"/>
    <mergeCell ref="A82:I82"/>
    <mergeCell ref="K82:BG82"/>
    <mergeCell ref="BI82:BS82"/>
    <mergeCell ref="BX82:CN82"/>
    <mergeCell ref="A85:CN85"/>
    <mergeCell ref="A86:CN86"/>
    <mergeCell ref="A80:I80"/>
    <mergeCell ref="K80:BG80"/>
    <mergeCell ref="BI80:BS80"/>
    <mergeCell ref="BX80:CN80"/>
    <mergeCell ref="A81:I81"/>
    <mergeCell ref="K81:BG81"/>
    <mergeCell ref="BI81:BS81"/>
    <mergeCell ref="BX81:CN81"/>
    <mergeCell ref="A78:I78"/>
    <mergeCell ref="K78:BG78"/>
    <mergeCell ref="BI78:BS78"/>
    <mergeCell ref="BX78:CN78"/>
    <mergeCell ref="A79:I79"/>
    <mergeCell ref="K79:BG79"/>
  </mergeCells>
  <pageMargins left="0.78740157480314965" right="0.31496062992125984" top="0.59055118110236227" bottom="0.39370078740157483" header="0.19685039370078741" footer="0.19685039370078741"/>
  <pageSetup paperSize="9" scale="5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83" max="9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Y94"/>
  <sheetViews>
    <sheetView view="pageBreakPreview" topLeftCell="A13" zoomScale="145" zoomScaleNormal="100" zoomScaleSheetLayoutView="145" workbookViewId="0">
      <selection activeCell="DN24" sqref="DN24:DT24"/>
    </sheetView>
  </sheetViews>
  <sheetFormatPr defaultColWidth="0.85546875" defaultRowHeight="12.75" x14ac:dyDescent="0.2"/>
  <cols>
    <col min="1" max="61" width="0.85546875" style="28"/>
    <col min="62" max="62" width="1.28515625" style="28" customWidth="1"/>
    <col min="63" max="70" width="0.85546875" style="28"/>
    <col min="71" max="71" width="1.85546875" style="28" customWidth="1"/>
    <col min="72" max="77" width="0.85546875" style="28"/>
    <col min="78" max="78" width="1.5703125" style="28" customWidth="1"/>
    <col min="79" max="16384" width="0.85546875" style="28"/>
  </cols>
  <sheetData>
    <row r="1" spans="1:155" s="17" customFormat="1" ht="9.75" x14ac:dyDescent="0.2">
      <c r="EY1" s="18" t="s">
        <v>168</v>
      </c>
    </row>
    <row r="2" spans="1:155" s="19" customFormat="1" ht="3.95" customHeight="1" x14ac:dyDescent="0.2"/>
    <row r="3" spans="1:155" s="20" customFormat="1" ht="10.5" x14ac:dyDescent="0.2">
      <c r="A3" s="140" t="s">
        <v>169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CX3" s="140"/>
      <c r="CY3" s="140"/>
      <c r="CZ3" s="140"/>
      <c r="DA3" s="140"/>
      <c r="DB3" s="140"/>
      <c r="DC3" s="140"/>
      <c r="DD3" s="140"/>
      <c r="DE3" s="140"/>
      <c r="DF3" s="140"/>
      <c r="DG3" s="140"/>
      <c r="DH3" s="140"/>
      <c r="DI3" s="140"/>
      <c r="DJ3" s="140"/>
      <c r="DK3" s="140"/>
      <c r="DL3" s="140"/>
      <c r="DM3" s="140"/>
      <c r="DN3" s="140"/>
      <c r="DO3" s="140"/>
      <c r="DP3" s="140"/>
      <c r="DQ3" s="140"/>
      <c r="DR3" s="140"/>
      <c r="DS3" s="140"/>
      <c r="DT3" s="140"/>
      <c r="DU3" s="140"/>
      <c r="DV3" s="140"/>
      <c r="DW3" s="140"/>
      <c r="DX3" s="140"/>
      <c r="DY3" s="140"/>
      <c r="DZ3" s="140"/>
      <c r="EA3" s="140"/>
      <c r="EB3" s="140"/>
      <c r="EC3" s="140"/>
      <c r="ED3" s="140"/>
      <c r="EE3" s="140"/>
      <c r="EF3" s="140"/>
      <c r="EG3" s="140"/>
      <c r="EH3" s="140"/>
      <c r="EI3" s="140"/>
      <c r="EJ3" s="140"/>
      <c r="EK3" s="140"/>
      <c r="EL3" s="140"/>
      <c r="EM3" s="140"/>
      <c r="EN3" s="140"/>
      <c r="EO3" s="140"/>
      <c r="EP3" s="140"/>
      <c r="EQ3" s="140"/>
      <c r="ER3" s="140"/>
      <c r="ES3" s="140"/>
      <c r="ET3" s="140"/>
      <c r="EU3" s="140"/>
      <c r="EV3" s="140"/>
      <c r="EW3" s="140"/>
      <c r="EX3" s="140"/>
      <c r="EY3" s="140"/>
    </row>
    <row r="4" spans="1:155" s="20" customFormat="1" ht="10.5" x14ac:dyDescent="0.2">
      <c r="A4" s="140" t="s">
        <v>170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40"/>
      <c r="BC4" s="140"/>
      <c r="BD4" s="140"/>
      <c r="BE4" s="140"/>
      <c r="BF4" s="140"/>
      <c r="BG4" s="140"/>
      <c r="BH4" s="140"/>
      <c r="BI4" s="140"/>
      <c r="BJ4" s="140"/>
      <c r="BK4" s="140"/>
      <c r="BL4" s="140"/>
      <c r="BM4" s="140"/>
      <c r="BN4" s="140"/>
      <c r="BO4" s="140"/>
      <c r="BP4" s="140"/>
      <c r="BQ4" s="140"/>
      <c r="BR4" s="140"/>
      <c r="BS4" s="140"/>
      <c r="BT4" s="140"/>
      <c r="BU4" s="140"/>
      <c r="BV4" s="140"/>
      <c r="BW4" s="140"/>
      <c r="BX4" s="140"/>
      <c r="BY4" s="140"/>
      <c r="BZ4" s="140"/>
      <c r="CA4" s="140"/>
      <c r="CB4" s="140"/>
      <c r="CC4" s="140"/>
      <c r="CD4" s="140"/>
      <c r="CE4" s="140"/>
      <c r="CF4" s="140"/>
      <c r="CG4" s="140"/>
      <c r="CH4" s="140"/>
      <c r="CI4" s="140"/>
      <c r="CJ4" s="140"/>
      <c r="CK4" s="140"/>
      <c r="CL4" s="140"/>
      <c r="CM4" s="140"/>
      <c r="CN4" s="140"/>
      <c r="CO4" s="140"/>
      <c r="CP4" s="140"/>
      <c r="CQ4" s="140"/>
      <c r="CR4" s="140"/>
      <c r="CS4" s="140"/>
      <c r="CT4" s="140"/>
      <c r="CU4" s="140"/>
      <c r="CV4" s="140"/>
      <c r="CW4" s="140"/>
      <c r="CX4" s="140"/>
      <c r="CY4" s="140"/>
      <c r="CZ4" s="140"/>
      <c r="DA4" s="140"/>
      <c r="DB4" s="140"/>
      <c r="DC4" s="140"/>
      <c r="DD4" s="140"/>
      <c r="DE4" s="140"/>
      <c r="DF4" s="140"/>
      <c r="DG4" s="140"/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  <c r="DS4" s="140"/>
      <c r="DT4" s="140"/>
      <c r="DU4" s="140"/>
      <c r="DV4" s="140"/>
      <c r="DW4" s="140"/>
      <c r="DX4" s="140"/>
      <c r="DY4" s="140"/>
      <c r="DZ4" s="140"/>
      <c r="EA4" s="140"/>
      <c r="EB4" s="140"/>
      <c r="EC4" s="140"/>
      <c r="ED4" s="140"/>
      <c r="EE4" s="140"/>
      <c r="EF4" s="140"/>
      <c r="EG4" s="140"/>
      <c r="EH4" s="140"/>
      <c r="EI4" s="140"/>
      <c r="EJ4" s="140"/>
      <c r="EK4" s="140"/>
      <c r="EL4" s="140"/>
      <c r="EM4" s="140"/>
      <c r="EN4" s="140"/>
      <c r="EO4" s="140"/>
      <c r="EP4" s="140"/>
      <c r="EQ4" s="140"/>
      <c r="ER4" s="140"/>
      <c r="ES4" s="140"/>
      <c r="ET4" s="140"/>
      <c r="EU4" s="140"/>
      <c r="EV4" s="140"/>
      <c r="EW4" s="140"/>
      <c r="EX4" s="140"/>
      <c r="EY4" s="140"/>
    </row>
    <row r="5" spans="1:155" s="19" customFormat="1" ht="6" hidden="1" customHeight="1" x14ac:dyDescent="0.2"/>
    <row r="6" spans="1:155" s="21" customFormat="1" ht="8.25" hidden="1" customHeight="1" x14ac:dyDescent="0.15">
      <c r="A6" s="21" t="s">
        <v>171</v>
      </c>
      <c r="AN6" s="21" t="s">
        <v>172</v>
      </c>
    </row>
    <row r="7" spans="1:155" s="21" customFormat="1" ht="8.25" hidden="1" customHeight="1" x14ac:dyDescent="0.15">
      <c r="AN7" s="21" t="s">
        <v>170</v>
      </c>
    </row>
    <row r="8" spans="1:155" s="21" customFormat="1" ht="8.25" hidden="1" customHeight="1" x14ac:dyDescent="0.15">
      <c r="A8" s="21" t="s">
        <v>173</v>
      </c>
      <c r="AN8" s="21" t="s">
        <v>174</v>
      </c>
    </row>
    <row r="9" spans="1:155" s="21" customFormat="1" ht="8.25" hidden="1" customHeight="1" x14ac:dyDescent="0.15">
      <c r="A9" s="21" t="s">
        <v>175</v>
      </c>
      <c r="AN9" s="21" t="s">
        <v>176</v>
      </c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</row>
    <row r="10" spans="1:155" s="20" customFormat="1" ht="4.5" customHeight="1" x14ac:dyDescent="0.2"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</row>
    <row r="11" spans="1:155" s="21" customFormat="1" ht="8.25" customHeight="1" x14ac:dyDescent="0.15">
      <c r="A11" s="21" t="s">
        <v>177</v>
      </c>
      <c r="DN11" s="282" t="s">
        <v>375</v>
      </c>
      <c r="DO11" s="282"/>
      <c r="DP11" s="282"/>
      <c r="DQ11" s="282"/>
      <c r="DR11" s="282"/>
      <c r="DS11" s="282"/>
      <c r="DT11" s="282"/>
      <c r="DU11" s="282"/>
      <c r="DV11" s="282"/>
      <c r="DW11" s="282"/>
      <c r="DX11" s="282"/>
      <c r="DY11" s="282"/>
      <c r="DZ11" s="282"/>
      <c r="EA11" s="282"/>
      <c r="EB11" s="282"/>
      <c r="EC11" s="282"/>
      <c r="ED11" s="282"/>
      <c r="EE11" s="282"/>
      <c r="EF11" s="282"/>
      <c r="EG11" s="282"/>
      <c r="EH11" s="282"/>
      <c r="EI11" s="282"/>
      <c r="EJ11" s="282"/>
      <c r="EK11" s="282"/>
      <c r="EL11" s="282"/>
      <c r="EM11" s="282"/>
      <c r="EN11" s="282"/>
      <c r="EO11" s="282"/>
      <c r="EP11" s="282"/>
      <c r="EQ11" s="282"/>
      <c r="ER11" s="282"/>
      <c r="ES11" s="282"/>
      <c r="ET11" s="282"/>
      <c r="EU11" s="282"/>
      <c r="EV11" s="282"/>
      <c r="EW11" s="282"/>
      <c r="EX11" s="282"/>
      <c r="EY11" s="282"/>
    </row>
    <row r="12" spans="1:155" s="21" customFormat="1" ht="8.25" customHeight="1" x14ac:dyDescent="0.15">
      <c r="A12" s="21" t="s">
        <v>178</v>
      </c>
      <c r="DN12" s="281" t="s">
        <v>9</v>
      </c>
      <c r="DO12" s="281"/>
      <c r="DP12" s="281"/>
      <c r="DQ12" s="281"/>
      <c r="DR12" s="281"/>
      <c r="DS12" s="281"/>
      <c r="DT12" s="281"/>
      <c r="DU12" s="281"/>
      <c r="DV12" s="281"/>
      <c r="DW12" s="281"/>
      <c r="DX12" s="281"/>
      <c r="DY12" s="281"/>
      <c r="DZ12" s="281"/>
      <c r="EA12" s="281"/>
      <c r="EB12" s="281"/>
      <c r="EC12" s="281"/>
      <c r="ED12" s="281"/>
      <c r="EE12" s="281"/>
      <c r="EF12" s="281"/>
      <c r="EG12" s="281"/>
      <c r="EH12" s="281"/>
      <c r="EI12" s="281"/>
      <c r="EJ12" s="281"/>
      <c r="EK12" s="281"/>
      <c r="EL12" s="281"/>
      <c r="EM12" s="281"/>
      <c r="EN12" s="281"/>
      <c r="EO12" s="281"/>
      <c r="EP12" s="281"/>
      <c r="EQ12" s="281"/>
      <c r="ER12" s="281"/>
      <c r="ES12" s="281"/>
      <c r="ET12" s="281"/>
      <c r="EU12" s="281"/>
      <c r="EV12" s="281"/>
      <c r="EW12" s="281"/>
      <c r="EX12" s="281"/>
      <c r="EY12" s="281"/>
    </row>
    <row r="13" spans="1:155" s="21" customFormat="1" ht="8.25" customHeight="1" x14ac:dyDescent="0.15">
      <c r="A13" s="21" t="s">
        <v>179</v>
      </c>
      <c r="DN13" s="281" t="s">
        <v>351</v>
      </c>
      <c r="DO13" s="281"/>
      <c r="DP13" s="281"/>
      <c r="DQ13" s="281"/>
      <c r="DR13" s="281"/>
      <c r="DS13" s="281"/>
      <c r="DT13" s="281"/>
      <c r="DU13" s="281"/>
      <c r="DV13" s="281"/>
      <c r="DW13" s="281"/>
      <c r="DX13" s="281"/>
      <c r="DY13" s="281"/>
      <c r="DZ13" s="281"/>
      <c r="EA13" s="281"/>
      <c r="EB13" s="281"/>
      <c r="EC13" s="281"/>
      <c r="ED13" s="281"/>
      <c r="EE13" s="281"/>
      <c r="EF13" s="281"/>
      <c r="EG13" s="281"/>
      <c r="EH13" s="281"/>
      <c r="EI13" s="281"/>
      <c r="EJ13" s="281"/>
      <c r="EK13" s="281"/>
      <c r="EL13" s="281"/>
      <c r="EM13" s="281"/>
      <c r="EN13" s="281"/>
      <c r="EO13" s="281"/>
      <c r="EP13" s="281"/>
      <c r="EQ13" s="281"/>
      <c r="ER13" s="281"/>
      <c r="ES13" s="281"/>
      <c r="ET13" s="281"/>
      <c r="EU13" s="281"/>
      <c r="EV13" s="281"/>
      <c r="EW13" s="281"/>
      <c r="EX13" s="281"/>
      <c r="EY13" s="281"/>
    </row>
    <row r="14" spans="1:155" s="21" customFormat="1" ht="8.25" customHeight="1" x14ac:dyDescent="0.15">
      <c r="A14" s="21" t="s">
        <v>181</v>
      </c>
      <c r="DN14" s="281" t="s">
        <v>352</v>
      </c>
      <c r="DO14" s="281"/>
      <c r="DP14" s="281"/>
      <c r="DQ14" s="281"/>
      <c r="DR14" s="281"/>
      <c r="DS14" s="281"/>
      <c r="DT14" s="281"/>
      <c r="DU14" s="281"/>
      <c r="DV14" s="281"/>
      <c r="DW14" s="281"/>
      <c r="DX14" s="281"/>
      <c r="DY14" s="281"/>
      <c r="DZ14" s="281"/>
      <c r="EA14" s="281"/>
      <c r="EB14" s="281"/>
      <c r="EC14" s="281"/>
      <c r="ED14" s="281"/>
      <c r="EE14" s="281"/>
      <c r="EF14" s="281"/>
      <c r="EG14" s="281"/>
      <c r="EH14" s="281"/>
      <c r="EI14" s="281"/>
      <c r="EJ14" s="281"/>
      <c r="EK14" s="281"/>
      <c r="EL14" s="281"/>
      <c r="EM14" s="281"/>
      <c r="EN14" s="281"/>
      <c r="EO14" s="281"/>
      <c r="EP14" s="281"/>
      <c r="EQ14" s="281"/>
      <c r="ER14" s="281"/>
      <c r="ES14" s="281"/>
      <c r="ET14" s="281"/>
      <c r="EU14" s="281"/>
      <c r="EV14" s="281"/>
      <c r="EW14" s="281"/>
      <c r="EX14" s="281"/>
      <c r="EY14" s="281"/>
    </row>
    <row r="15" spans="1:155" s="21" customFormat="1" ht="8.25" customHeight="1" x14ac:dyDescent="0.15">
      <c r="A15" s="21" t="s">
        <v>183</v>
      </c>
      <c r="DN15" s="281" t="s">
        <v>362</v>
      </c>
      <c r="DO15" s="281"/>
      <c r="DP15" s="281"/>
      <c r="DQ15" s="281"/>
      <c r="DR15" s="281"/>
      <c r="DS15" s="281"/>
      <c r="DT15" s="281"/>
      <c r="DU15" s="281"/>
      <c r="DV15" s="281"/>
      <c r="DW15" s="281"/>
      <c r="DX15" s="281"/>
      <c r="DY15" s="281"/>
      <c r="DZ15" s="281"/>
      <c r="EA15" s="281"/>
      <c r="EB15" s="281"/>
      <c r="EC15" s="281"/>
      <c r="ED15" s="281"/>
      <c r="EE15" s="281"/>
      <c r="EF15" s="281"/>
      <c r="EG15" s="281"/>
      <c r="EH15" s="281"/>
      <c r="EI15" s="281"/>
      <c r="EJ15" s="281"/>
      <c r="EK15" s="281"/>
      <c r="EL15" s="281"/>
      <c r="EM15" s="281"/>
      <c r="EN15" s="281"/>
      <c r="EO15" s="281"/>
      <c r="EP15" s="281"/>
      <c r="EQ15" s="281"/>
      <c r="ER15" s="281"/>
      <c r="ES15" s="281"/>
      <c r="ET15" s="281"/>
      <c r="EU15" s="281"/>
      <c r="EV15" s="281"/>
      <c r="EW15" s="281"/>
      <c r="EX15" s="281"/>
      <c r="EY15" s="281"/>
    </row>
    <row r="16" spans="1:155" s="21" customFormat="1" ht="8.25" x14ac:dyDescent="0.15"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</row>
    <row r="17" spans="1:155" s="21" customFormat="1" ht="8.1" customHeight="1" x14ac:dyDescent="0.15"/>
    <row r="18" spans="1:155" s="24" customFormat="1" ht="13.5" customHeight="1" x14ac:dyDescent="0.2">
      <c r="A18" s="141" t="s">
        <v>16</v>
      </c>
      <c r="B18" s="142"/>
      <c r="C18" s="142"/>
      <c r="D18" s="142"/>
      <c r="E18" s="142"/>
      <c r="F18" s="142"/>
      <c r="G18" s="142"/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3"/>
      <c r="AN18" s="141" t="s">
        <v>184</v>
      </c>
      <c r="AO18" s="142"/>
      <c r="AP18" s="142"/>
      <c r="AQ18" s="142"/>
      <c r="AR18" s="142"/>
      <c r="AS18" s="142"/>
      <c r="AT18" s="142"/>
      <c r="AU18" s="143"/>
      <c r="AV18" s="141" t="s">
        <v>185</v>
      </c>
      <c r="AW18" s="142"/>
      <c r="AX18" s="142"/>
      <c r="AY18" s="142"/>
      <c r="AZ18" s="142"/>
      <c r="BA18" s="143"/>
      <c r="BB18" s="141" t="s">
        <v>186</v>
      </c>
      <c r="BC18" s="142"/>
      <c r="BD18" s="142"/>
      <c r="BE18" s="142"/>
      <c r="BF18" s="142"/>
      <c r="BG18" s="142"/>
      <c r="BH18" s="142"/>
      <c r="BI18" s="142"/>
      <c r="BJ18" s="143"/>
      <c r="BK18" s="141" t="s">
        <v>187</v>
      </c>
      <c r="BL18" s="142"/>
      <c r="BM18" s="142"/>
      <c r="BN18" s="142"/>
      <c r="BO18" s="142"/>
      <c r="BP18" s="142"/>
      <c r="BQ18" s="142"/>
      <c r="BR18" s="142"/>
      <c r="BS18" s="143"/>
      <c r="BT18" s="147" t="s">
        <v>188</v>
      </c>
      <c r="BU18" s="148"/>
      <c r="BV18" s="148"/>
      <c r="BW18" s="148"/>
      <c r="BX18" s="148"/>
      <c r="BY18" s="148"/>
      <c r="BZ18" s="148"/>
      <c r="CA18" s="148"/>
      <c r="CB18" s="148"/>
      <c r="CC18" s="148"/>
      <c r="CD18" s="148"/>
      <c r="CE18" s="148"/>
      <c r="CF18" s="148"/>
      <c r="CG18" s="148"/>
      <c r="CH18" s="148"/>
      <c r="CI18" s="148"/>
      <c r="CJ18" s="148"/>
      <c r="CK18" s="148"/>
      <c r="CL18" s="148"/>
      <c r="CM18" s="148"/>
      <c r="CN18" s="148"/>
      <c r="CO18" s="148"/>
      <c r="CP18" s="148"/>
      <c r="CQ18" s="148"/>
      <c r="CR18" s="148"/>
      <c r="CS18" s="148"/>
      <c r="CT18" s="148"/>
      <c r="CU18" s="149"/>
      <c r="CV18" s="141" t="s">
        <v>189</v>
      </c>
      <c r="CW18" s="142"/>
      <c r="CX18" s="142"/>
      <c r="CY18" s="142"/>
      <c r="CZ18" s="142"/>
      <c r="DA18" s="142"/>
      <c r="DB18" s="142"/>
      <c r="DC18" s="142"/>
      <c r="DD18" s="143"/>
      <c r="DE18" s="141" t="s">
        <v>190</v>
      </c>
      <c r="DF18" s="142"/>
      <c r="DG18" s="142"/>
      <c r="DH18" s="142"/>
      <c r="DI18" s="142"/>
      <c r="DJ18" s="142"/>
      <c r="DK18" s="142"/>
      <c r="DL18" s="142"/>
      <c r="DM18" s="143"/>
      <c r="DN18" s="147" t="s">
        <v>191</v>
      </c>
      <c r="DO18" s="148"/>
      <c r="DP18" s="148"/>
      <c r="DQ18" s="148"/>
      <c r="DR18" s="148"/>
      <c r="DS18" s="148"/>
      <c r="DT18" s="148"/>
      <c r="DU18" s="148"/>
      <c r="DV18" s="148"/>
      <c r="DW18" s="148"/>
      <c r="DX18" s="148"/>
      <c r="DY18" s="148"/>
      <c r="DZ18" s="148"/>
      <c r="EA18" s="148"/>
      <c r="EB18" s="148"/>
      <c r="EC18" s="148"/>
      <c r="ED18" s="148"/>
      <c r="EE18" s="148"/>
      <c r="EF18" s="148"/>
      <c r="EG18" s="148"/>
      <c r="EH18" s="148"/>
      <c r="EI18" s="148"/>
      <c r="EJ18" s="148"/>
      <c r="EK18" s="148"/>
      <c r="EL18" s="148"/>
      <c r="EM18" s="148"/>
      <c r="EN18" s="148"/>
      <c r="EO18" s="149"/>
      <c r="EP18" s="141" t="s">
        <v>192</v>
      </c>
      <c r="EQ18" s="142"/>
      <c r="ER18" s="142"/>
      <c r="ES18" s="142"/>
      <c r="ET18" s="142"/>
      <c r="EU18" s="142"/>
      <c r="EV18" s="142"/>
      <c r="EW18" s="142"/>
      <c r="EX18" s="142"/>
      <c r="EY18" s="143"/>
    </row>
    <row r="19" spans="1:155" s="24" customFormat="1" ht="90" customHeight="1" x14ac:dyDescent="0.2">
      <c r="A19" s="144"/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  <c r="AA19" s="145"/>
      <c r="AB19" s="145"/>
      <c r="AC19" s="145"/>
      <c r="AD19" s="145"/>
      <c r="AE19" s="145"/>
      <c r="AF19" s="145"/>
      <c r="AG19" s="145"/>
      <c r="AH19" s="145"/>
      <c r="AI19" s="145"/>
      <c r="AJ19" s="145"/>
      <c r="AK19" s="145"/>
      <c r="AL19" s="145"/>
      <c r="AM19" s="146"/>
      <c r="AN19" s="144"/>
      <c r="AO19" s="145"/>
      <c r="AP19" s="145"/>
      <c r="AQ19" s="145"/>
      <c r="AR19" s="145"/>
      <c r="AS19" s="145"/>
      <c r="AT19" s="145"/>
      <c r="AU19" s="146"/>
      <c r="AV19" s="144"/>
      <c r="AW19" s="145"/>
      <c r="AX19" s="145"/>
      <c r="AY19" s="145"/>
      <c r="AZ19" s="145"/>
      <c r="BA19" s="146"/>
      <c r="BB19" s="144"/>
      <c r="BC19" s="145"/>
      <c r="BD19" s="145"/>
      <c r="BE19" s="145"/>
      <c r="BF19" s="145"/>
      <c r="BG19" s="145"/>
      <c r="BH19" s="145"/>
      <c r="BI19" s="145"/>
      <c r="BJ19" s="146"/>
      <c r="BK19" s="144"/>
      <c r="BL19" s="145"/>
      <c r="BM19" s="145"/>
      <c r="BN19" s="145"/>
      <c r="BO19" s="145"/>
      <c r="BP19" s="145"/>
      <c r="BQ19" s="145"/>
      <c r="BR19" s="145"/>
      <c r="BS19" s="146"/>
      <c r="BT19" s="147" t="s">
        <v>193</v>
      </c>
      <c r="BU19" s="148"/>
      <c r="BV19" s="148"/>
      <c r="BW19" s="148"/>
      <c r="BX19" s="148"/>
      <c r="BY19" s="148"/>
      <c r="BZ19" s="149"/>
      <c r="CA19" s="147" t="s">
        <v>194</v>
      </c>
      <c r="CB19" s="148"/>
      <c r="CC19" s="148"/>
      <c r="CD19" s="148"/>
      <c r="CE19" s="148"/>
      <c r="CF19" s="148"/>
      <c r="CG19" s="149"/>
      <c r="CH19" s="147" t="s">
        <v>195</v>
      </c>
      <c r="CI19" s="148"/>
      <c r="CJ19" s="148"/>
      <c r="CK19" s="148"/>
      <c r="CL19" s="148"/>
      <c r="CM19" s="148"/>
      <c r="CN19" s="149"/>
      <c r="CO19" s="147" t="s">
        <v>196</v>
      </c>
      <c r="CP19" s="148"/>
      <c r="CQ19" s="148"/>
      <c r="CR19" s="148"/>
      <c r="CS19" s="148"/>
      <c r="CT19" s="148"/>
      <c r="CU19" s="149"/>
      <c r="CV19" s="144"/>
      <c r="CW19" s="145"/>
      <c r="CX19" s="145"/>
      <c r="CY19" s="145"/>
      <c r="CZ19" s="145"/>
      <c r="DA19" s="145"/>
      <c r="DB19" s="145"/>
      <c r="DC19" s="145"/>
      <c r="DD19" s="146"/>
      <c r="DE19" s="144"/>
      <c r="DF19" s="145"/>
      <c r="DG19" s="145"/>
      <c r="DH19" s="145"/>
      <c r="DI19" s="145"/>
      <c r="DJ19" s="145"/>
      <c r="DK19" s="145"/>
      <c r="DL19" s="145"/>
      <c r="DM19" s="146"/>
      <c r="DN19" s="147" t="s">
        <v>193</v>
      </c>
      <c r="DO19" s="148"/>
      <c r="DP19" s="148"/>
      <c r="DQ19" s="148"/>
      <c r="DR19" s="148"/>
      <c r="DS19" s="148"/>
      <c r="DT19" s="149"/>
      <c r="DU19" s="147" t="s">
        <v>194</v>
      </c>
      <c r="DV19" s="148"/>
      <c r="DW19" s="148"/>
      <c r="DX19" s="148"/>
      <c r="DY19" s="148"/>
      <c r="DZ19" s="148"/>
      <c r="EA19" s="149"/>
      <c r="EB19" s="147" t="s">
        <v>195</v>
      </c>
      <c r="EC19" s="148"/>
      <c r="ED19" s="148"/>
      <c r="EE19" s="148"/>
      <c r="EF19" s="148"/>
      <c r="EG19" s="148"/>
      <c r="EH19" s="149"/>
      <c r="EI19" s="147" t="s">
        <v>196</v>
      </c>
      <c r="EJ19" s="148"/>
      <c r="EK19" s="148"/>
      <c r="EL19" s="148"/>
      <c r="EM19" s="148"/>
      <c r="EN19" s="148"/>
      <c r="EO19" s="149"/>
      <c r="EP19" s="144"/>
      <c r="EQ19" s="145"/>
      <c r="ER19" s="145"/>
      <c r="ES19" s="145"/>
      <c r="ET19" s="145"/>
      <c r="EU19" s="145"/>
      <c r="EV19" s="145"/>
      <c r="EW19" s="145"/>
      <c r="EX19" s="145"/>
      <c r="EY19" s="146"/>
    </row>
    <row r="20" spans="1:155" s="25" customFormat="1" ht="18.75" customHeight="1" x14ac:dyDescent="0.2">
      <c r="A20" s="150">
        <v>1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2"/>
      <c r="AN20" s="150">
        <v>2</v>
      </c>
      <c r="AO20" s="151"/>
      <c r="AP20" s="151"/>
      <c r="AQ20" s="151"/>
      <c r="AR20" s="151"/>
      <c r="AS20" s="151"/>
      <c r="AT20" s="151"/>
      <c r="AU20" s="152"/>
      <c r="AV20" s="150">
        <v>3</v>
      </c>
      <c r="AW20" s="151"/>
      <c r="AX20" s="151"/>
      <c r="AY20" s="151"/>
      <c r="AZ20" s="151"/>
      <c r="BA20" s="152"/>
      <c r="BB20" s="150">
        <v>4</v>
      </c>
      <c r="BC20" s="151"/>
      <c r="BD20" s="151"/>
      <c r="BE20" s="151"/>
      <c r="BF20" s="151"/>
      <c r="BG20" s="151"/>
      <c r="BH20" s="151"/>
      <c r="BI20" s="151"/>
      <c r="BJ20" s="152"/>
      <c r="BK20" s="150">
        <v>5</v>
      </c>
      <c r="BL20" s="151"/>
      <c r="BM20" s="151"/>
      <c r="BN20" s="151"/>
      <c r="BO20" s="151"/>
      <c r="BP20" s="151"/>
      <c r="BQ20" s="151"/>
      <c r="BR20" s="151"/>
      <c r="BS20" s="152"/>
      <c r="BT20" s="150">
        <v>6</v>
      </c>
      <c r="BU20" s="151"/>
      <c r="BV20" s="151"/>
      <c r="BW20" s="151"/>
      <c r="BX20" s="151"/>
      <c r="BY20" s="151"/>
      <c r="BZ20" s="152"/>
      <c r="CA20" s="150">
        <v>7</v>
      </c>
      <c r="CB20" s="151"/>
      <c r="CC20" s="151"/>
      <c r="CD20" s="151"/>
      <c r="CE20" s="151"/>
      <c r="CF20" s="151"/>
      <c r="CG20" s="152"/>
      <c r="CH20" s="147" t="s">
        <v>197</v>
      </c>
      <c r="CI20" s="148"/>
      <c r="CJ20" s="148"/>
      <c r="CK20" s="148"/>
      <c r="CL20" s="148"/>
      <c r="CM20" s="148"/>
      <c r="CN20" s="149"/>
      <c r="CO20" s="150">
        <v>9</v>
      </c>
      <c r="CP20" s="151"/>
      <c r="CQ20" s="151"/>
      <c r="CR20" s="151"/>
      <c r="CS20" s="151"/>
      <c r="CT20" s="151"/>
      <c r="CU20" s="152"/>
      <c r="CV20" s="150">
        <v>10</v>
      </c>
      <c r="CW20" s="151"/>
      <c r="CX20" s="151"/>
      <c r="CY20" s="151"/>
      <c r="CZ20" s="151"/>
      <c r="DA20" s="151"/>
      <c r="DB20" s="151"/>
      <c r="DC20" s="151"/>
      <c r="DD20" s="152"/>
      <c r="DE20" s="150">
        <v>11</v>
      </c>
      <c r="DF20" s="151"/>
      <c r="DG20" s="151"/>
      <c r="DH20" s="151"/>
      <c r="DI20" s="151"/>
      <c r="DJ20" s="151"/>
      <c r="DK20" s="151"/>
      <c r="DL20" s="151"/>
      <c r="DM20" s="152"/>
      <c r="DN20" s="150">
        <v>12</v>
      </c>
      <c r="DO20" s="151"/>
      <c r="DP20" s="151"/>
      <c r="DQ20" s="151"/>
      <c r="DR20" s="151"/>
      <c r="DS20" s="151"/>
      <c r="DT20" s="152"/>
      <c r="DU20" s="150">
        <v>13</v>
      </c>
      <c r="DV20" s="151"/>
      <c r="DW20" s="151"/>
      <c r="DX20" s="151"/>
      <c r="DY20" s="151"/>
      <c r="DZ20" s="151"/>
      <c r="EA20" s="152"/>
      <c r="EB20" s="147" t="s">
        <v>198</v>
      </c>
      <c r="EC20" s="148"/>
      <c r="ED20" s="148"/>
      <c r="EE20" s="148"/>
      <c r="EF20" s="148"/>
      <c r="EG20" s="148"/>
      <c r="EH20" s="149"/>
      <c r="EI20" s="150">
        <v>15</v>
      </c>
      <c r="EJ20" s="151"/>
      <c r="EK20" s="151"/>
      <c r="EL20" s="151"/>
      <c r="EM20" s="151"/>
      <c r="EN20" s="151"/>
      <c r="EO20" s="152"/>
      <c r="EP20" s="150">
        <v>16</v>
      </c>
      <c r="EQ20" s="151"/>
      <c r="ER20" s="151"/>
      <c r="ES20" s="151"/>
      <c r="ET20" s="151"/>
      <c r="EU20" s="151"/>
      <c r="EV20" s="151"/>
      <c r="EW20" s="151"/>
      <c r="EX20" s="151"/>
      <c r="EY20" s="152"/>
    </row>
    <row r="21" spans="1:155" s="26" customFormat="1" ht="16.5" customHeight="1" x14ac:dyDescent="0.15">
      <c r="A21" s="153" t="s">
        <v>199</v>
      </c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5"/>
      <c r="AN21" s="156" t="s">
        <v>27</v>
      </c>
      <c r="AO21" s="157"/>
      <c r="AP21" s="157"/>
      <c r="AQ21" s="157"/>
      <c r="AR21" s="157"/>
      <c r="AS21" s="157"/>
      <c r="AT21" s="157"/>
      <c r="AU21" s="158"/>
      <c r="AV21" s="159" t="s">
        <v>200</v>
      </c>
      <c r="AW21" s="160"/>
      <c r="AX21" s="160"/>
      <c r="AY21" s="160"/>
      <c r="AZ21" s="160"/>
      <c r="BA21" s="161"/>
      <c r="BB21" s="162">
        <f>'1.6. (приказ 585)'!BB21:BJ21</f>
        <v>763332</v>
      </c>
      <c r="BC21" s="163"/>
      <c r="BD21" s="163"/>
      <c r="BE21" s="163"/>
      <c r="BF21" s="163"/>
      <c r="BG21" s="163"/>
      <c r="BH21" s="163"/>
      <c r="BI21" s="163"/>
      <c r="BJ21" s="164"/>
      <c r="BK21" s="162"/>
      <c r="BL21" s="163"/>
      <c r="BM21" s="163"/>
      <c r="BN21" s="163"/>
      <c r="BO21" s="163"/>
      <c r="BP21" s="163"/>
      <c r="BQ21" s="163"/>
      <c r="BR21" s="163"/>
      <c r="BS21" s="164"/>
      <c r="BT21" s="162">
        <f>'Прил.2 (приказ 1831-э) (филиал)'!BW18+'Прил.2 (приказ 1831-э) (филиал)'!BW60</f>
        <v>66522.87745</v>
      </c>
      <c r="BU21" s="163"/>
      <c r="BV21" s="163"/>
      <c r="BW21" s="163"/>
      <c r="BX21" s="163"/>
      <c r="BY21" s="163"/>
      <c r="BZ21" s="164"/>
      <c r="CA21" s="162">
        <f>491603.57/1000</f>
        <v>491.60356999999999</v>
      </c>
      <c r="CB21" s="163"/>
      <c r="CC21" s="163"/>
      <c r="CD21" s="163"/>
      <c r="CE21" s="163"/>
      <c r="CF21" s="163"/>
      <c r="CG21" s="164"/>
      <c r="CH21" s="162">
        <f>BT21+CA21</f>
        <v>67014.481020000007</v>
      </c>
      <c r="CI21" s="163"/>
      <c r="CJ21" s="163"/>
      <c r="CK21" s="163"/>
      <c r="CL21" s="163"/>
      <c r="CM21" s="163"/>
      <c r="CN21" s="164"/>
      <c r="CO21" s="162">
        <f>BB21-CH21</f>
        <v>696317.51897999994</v>
      </c>
      <c r="CP21" s="163"/>
      <c r="CQ21" s="163"/>
      <c r="CR21" s="163"/>
      <c r="CS21" s="163"/>
      <c r="CT21" s="163"/>
      <c r="CU21" s="164"/>
      <c r="CV21" s="162">
        <v>665423</v>
      </c>
      <c r="CW21" s="163"/>
      <c r="CX21" s="163"/>
      <c r="CY21" s="163"/>
      <c r="CZ21" s="163"/>
      <c r="DA21" s="163"/>
      <c r="DB21" s="163"/>
      <c r="DC21" s="163"/>
      <c r="DD21" s="164"/>
      <c r="DE21" s="162"/>
      <c r="DF21" s="163"/>
      <c r="DG21" s="163"/>
      <c r="DH21" s="163"/>
      <c r="DI21" s="163"/>
      <c r="DJ21" s="163"/>
      <c r="DK21" s="163"/>
      <c r="DL21" s="163"/>
      <c r="DM21" s="164"/>
      <c r="DN21" s="162">
        <v>59872.14770999999</v>
      </c>
      <c r="DO21" s="163"/>
      <c r="DP21" s="163"/>
      <c r="DQ21" s="163"/>
      <c r="DR21" s="163"/>
      <c r="DS21" s="163"/>
      <c r="DT21" s="164"/>
      <c r="DU21" s="162">
        <v>641.77791386329102</v>
      </c>
      <c r="DV21" s="163"/>
      <c r="DW21" s="163"/>
      <c r="DX21" s="163"/>
      <c r="DY21" s="163"/>
      <c r="DZ21" s="163"/>
      <c r="EA21" s="164"/>
      <c r="EB21" s="162">
        <f>DN21+DU21</f>
        <v>60513.925623863281</v>
      </c>
      <c r="EC21" s="163"/>
      <c r="ED21" s="163"/>
      <c r="EE21" s="163"/>
      <c r="EF21" s="163"/>
      <c r="EG21" s="163"/>
      <c r="EH21" s="164"/>
      <c r="EI21" s="162">
        <f>CV21-EB21</f>
        <v>604909.07437613676</v>
      </c>
      <c r="EJ21" s="163"/>
      <c r="EK21" s="163"/>
      <c r="EL21" s="163"/>
      <c r="EM21" s="163"/>
      <c r="EN21" s="163"/>
      <c r="EO21" s="164"/>
      <c r="EP21" s="162"/>
      <c r="EQ21" s="163"/>
      <c r="ER21" s="163"/>
      <c r="ES21" s="163"/>
      <c r="ET21" s="163"/>
      <c r="EU21" s="163"/>
      <c r="EV21" s="163"/>
      <c r="EW21" s="163"/>
      <c r="EX21" s="163"/>
      <c r="EY21" s="164"/>
    </row>
    <row r="22" spans="1:155" s="26" customFormat="1" ht="8.25" customHeight="1" x14ac:dyDescent="0.15">
      <c r="A22" s="165" t="s">
        <v>201</v>
      </c>
      <c r="B22" s="166"/>
      <c r="C22" s="166"/>
      <c r="D22" s="166"/>
      <c r="E22" s="166"/>
      <c r="F22" s="166"/>
      <c r="G22" s="166"/>
      <c r="H22" s="166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166"/>
      <c r="AB22" s="166"/>
      <c r="AC22" s="166"/>
      <c r="AD22" s="166"/>
      <c r="AE22" s="166"/>
      <c r="AF22" s="166"/>
      <c r="AG22" s="166"/>
      <c r="AH22" s="166"/>
      <c r="AI22" s="166"/>
      <c r="AJ22" s="166"/>
      <c r="AK22" s="166"/>
      <c r="AL22" s="166"/>
      <c r="AM22" s="167"/>
      <c r="AN22" s="156" t="s">
        <v>27</v>
      </c>
      <c r="AO22" s="157"/>
      <c r="AP22" s="157"/>
      <c r="AQ22" s="157"/>
      <c r="AR22" s="157"/>
      <c r="AS22" s="157"/>
      <c r="AT22" s="157"/>
      <c r="AU22" s="158"/>
      <c r="AV22" s="159" t="s">
        <v>202</v>
      </c>
      <c r="AW22" s="160"/>
      <c r="AX22" s="160"/>
      <c r="AY22" s="160"/>
      <c r="AZ22" s="160"/>
      <c r="BA22" s="161"/>
      <c r="BB22" s="162">
        <f>'1.6. (приказ 585)'!BB22:BJ22</f>
        <v>161178</v>
      </c>
      <c r="BC22" s="163"/>
      <c r="BD22" s="163"/>
      <c r="BE22" s="163"/>
      <c r="BF22" s="163"/>
      <c r="BG22" s="163"/>
      <c r="BH22" s="163"/>
      <c r="BI22" s="163"/>
      <c r="BJ22" s="164"/>
      <c r="BK22" s="162"/>
      <c r="BL22" s="163"/>
      <c r="BM22" s="163"/>
      <c r="BN22" s="163"/>
      <c r="BO22" s="163"/>
      <c r="BP22" s="163"/>
      <c r="BQ22" s="163"/>
      <c r="BR22" s="163"/>
      <c r="BS22" s="164"/>
      <c r="BT22" s="162">
        <f>BT23+BT24+BT29</f>
        <v>11891.190639999999</v>
      </c>
      <c r="BU22" s="163"/>
      <c r="BV22" s="163"/>
      <c r="BW22" s="163"/>
      <c r="BX22" s="163"/>
      <c r="BY22" s="163"/>
      <c r="BZ22" s="164"/>
      <c r="CA22" s="162"/>
      <c r="CB22" s="163"/>
      <c r="CC22" s="163"/>
      <c r="CD22" s="163"/>
      <c r="CE22" s="163"/>
      <c r="CF22" s="163"/>
      <c r="CG22" s="164"/>
      <c r="CH22" s="162">
        <f>BT22+CA22</f>
        <v>11891.190639999999</v>
      </c>
      <c r="CI22" s="163"/>
      <c r="CJ22" s="163"/>
      <c r="CK22" s="163"/>
      <c r="CL22" s="163"/>
      <c r="CM22" s="163"/>
      <c r="CN22" s="164"/>
      <c r="CO22" s="162">
        <f t="shared" ref="CO22:CO55" si="0">BB22-CH22</f>
        <v>149286.80936000001</v>
      </c>
      <c r="CP22" s="163"/>
      <c r="CQ22" s="163"/>
      <c r="CR22" s="163"/>
      <c r="CS22" s="163"/>
      <c r="CT22" s="163"/>
      <c r="CU22" s="164"/>
      <c r="CV22" s="162">
        <f>CV23+CV24+CV29</f>
        <v>132678.98256999999</v>
      </c>
      <c r="CW22" s="163"/>
      <c r="CX22" s="163"/>
      <c r="CY22" s="163"/>
      <c r="CZ22" s="163"/>
      <c r="DA22" s="163"/>
      <c r="DB22" s="163"/>
      <c r="DC22" s="163"/>
      <c r="DD22" s="164"/>
      <c r="DE22" s="162"/>
      <c r="DF22" s="163"/>
      <c r="DG22" s="163"/>
      <c r="DH22" s="163"/>
      <c r="DI22" s="163"/>
      <c r="DJ22" s="163"/>
      <c r="DK22" s="163"/>
      <c r="DL22" s="163"/>
      <c r="DM22" s="164"/>
      <c r="DN22" s="162">
        <v>12948.807149999999</v>
      </c>
      <c r="DO22" s="163"/>
      <c r="DP22" s="163"/>
      <c r="DQ22" s="163"/>
      <c r="DR22" s="163"/>
      <c r="DS22" s="163"/>
      <c r="DT22" s="164"/>
      <c r="DU22" s="162">
        <v>321.88472999999999</v>
      </c>
      <c r="DV22" s="163"/>
      <c r="DW22" s="163"/>
      <c r="DX22" s="163"/>
      <c r="DY22" s="163"/>
      <c r="DZ22" s="163"/>
      <c r="EA22" s="164"/>
      <c r="EB22" s="162">
        <f>DN22+DU22</f>
        <v>13270.691879999998</v>
      </c>
      <c r="EC22" s="163"/>
      <c r="ED22" s="163"/>
      <c r="EE22" s="163"/>
      <c r="EF22" s="163"/>
      <c r="EG22" s="163"/>
      <c r="EH22" s="164"/>
      <c r="EI22" s="162">
        <f t="shared" ref="EI22:EI25" si="1">CV22-EB22</f>
        <v>119408.29068999999</v>
      </c>
      <c r="EJ22" s="163"/>
      <c r="EK22" s="163"/>
      <c r="EL22" s="163"/>
      <c r="EM22" s="163"/>
      <c r="EN22" s="163"/>
      <c r="EO22" s="164"/>
      <c r="EP22" s="162"/>
      <c r="EQ22" s="163"/>
      <c r="ER22" s="163"/>
      <c r="ES22" s="163"/>
      <c r="ET22" s="163"/>
      <c r="EU22" s="163"/>
      <c r="EV22" s="163"/>
      <c r="EW22" s="163"/>
      <c r="EX22" s="163"/>
      <c r="EY22" s="164"/>
    </row>
    <row r="23" spans="1:155" s="26" customFormat="1" ht="8.25" customHeight="1" x14ac:dyDescent="0.15">
      <c r="A23" s="168" t="s">
        <v>203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70"/>
      <c r="AN23" s="156" t="s">
        <v>27</v>
      </c>
      <c r="AO23" s="157"/>
      <c r="AP23" s="157"/>
      <c r="AQ23" s="157"/>
      <c r="AR23" s="157"/>
      <c r="AS23" s="157"/>
      <c r="AT23" s="157"/>
      <c r="AU23" s="158"/>
      <c r="AV23" s="159" t="s">
        <v>204</v>
      </c>
      <c r="AW23" s="160"/>
      <c r="AX23" s="160"/>
      <c r="AY23" s="160"/>
      <c r="AZ23" s="160"/>
      <c r="BA23" s="161"/>
      <c r="BB23" s="162">
        <f>'1.6. (приказ 585)'!BB23:BJ23</f>
        <v>121034</v>
      </c>
      <c r="BC23" s="163"/>
      <c r="BD23" s="163"/>
      <c r="BE23" s="163"/>
      <c r="BF23" s="163"/>
      <c r="BG23" s="163"/>
      <c r="BH23" s="163"/>
      <c r="BI23" s="163"/>
      <c r="BJ23" s="164"/>
      <c r="BK23" s="162"/>
      <c r="BL23" s="163"/>
      <c r="BM23" s="163"/>
      <c r="BN23" s="163"/>
      <c r="BO23" s="163"/>
      <c r="BP23" s="163"/>
      <c r="BQ23" s="163"/>
      <c r="BR23" s="163"/>
      <c r="BS23" s="164"/>
      <c r="BT23" s="162">
        <f>'Прил.2 (приказ 1831-э) (филиал)'!BW21</f>
        <v>2789.9928999999997</v>
      </c>
      <c r="BU23" s="163"/>
      <c r="BV23" s="163"/>
      <c r="BW23" s="163"/>
      <c r="BX23" s="163"/>
      <c r="BY23" s="163"/>
      <c r="BZ23" s="164"/>
      <c r="CA23" s="162"/>
      <c r="CB23" s="163"/>
      <c r="CC23" s="163"/>
      <c r="CD23" s="163"/>
      <c r="CE23" s="163"/>
      <c r="CF23" s="163"/>
      <c r="CG23" s="164"/>
      <c r="CH23" s="162">
        <f>BT23+CA23</f>
        <v>2789.9928999999997</v>
      </c>
      <c r="CI23" s="163"/>
      <c r="CJ23" s="163"/>
      <c r="CK23" s="163"/>
      <c r="CL23" s="163"/>
      <c r="CM23" s="163"/>
      <c r="CN23" s="164"/>
      <c r="CO23" s="162">
        <f t="shared" si="0"/>
        <v>118244.0071</v>
      </c>
      <c r="CP23" s="163"/>
      <c r="CQ23" s="163"/>
      <c r="CR23" s="163"/>
      <c r="CS23" s="163"/>
      <c r="CT23" s="163"/>
      <c r="CU23" s="164"/>
      <c r="CV23" s="162">
        <f>89486982.57/1000</f>
        <v>89486.982569999993</v>
      </c>
      <c r="CW23" s="163"/>
      <c r="CX23" s="163"/>
      <c r="CY23" s="163"/>
      <c r="CZ23" s="163"/>
      <c r="DA23" s="163"/>
      <c r="DB23" s="163"/>
      <c r="DC23" s="163"/>
      <c r="DD23" s="164"/>
      <c r="DE23" s="162"/>
      <c r="DF23" s="163"/>
      <c r="DG23" s="163"/>
      <c r="DH23" s="163"/>
      <c r="DI23" s="163"/>
      <c r="DJ23" s="163"/>
      <c r="DK23" s="163"/>
      <c r="DL23" s="163"/>
      <c r="DM23" s="164"/>
      <c r="DN23" s="162">
        <v>3968.4515299999998</v>
      </c>
      <c r="DO23" s="163"/>
      <c r="DP23" s="163"/>
      <c r="DQ23" s="163"/>
      <c r="DR23" s="163"/>
      <c r="DS23" s="163"/>
      <c r="DT23" s="164"/>
      <c r="DU23" s="162">
        <v>321.88472999999999</v>
      </c>
      <c r="DV23" s="163"/>
      <c r="DW23" s="163"/>
      <c r="DX23" s="163"/>
      <c r="DY23" s="163"/>
      <c r="DZ23" s="163"/>
      <c r="EA23" s="164"/>
      <c r="EB23" s="162">
        <f>DN23+DU23</f>
        <v>4290.33626</v>
      </c>
      <c r="EC23" s="163"/>
      <c r="ED23" s="163"/>
      <c r="EE23" s="163"/>
      <c r="EF23" s="163"/>
      <c r="EG23" s="163"/>
      <c r="EH23" s="164"/>
      <c r="EI23" s="162">
        <f t="shared" si="1"/>
        <v>85196.646309999996</v>
      </c>
      <c r="EJ23" s="163"/>
      <c r="EK23" s="163"/>
      <c r="EL23" s="163"/>
      <c r="EM23" s="163"/>
      <c r="EN23" s="163"/>
      <c r="EO23" s="164"/>
      <c r="EP23" s="162"/>
      <c r="EQ23" s="163"/>
      <c r="ER23" s="163"/>
      <c r="ES23" s="163"/>
      <c r="ET23" s="163"/>
      <c r="EU23" s="163"/>
      <c r="EV23" s="163"/>
      <c r="EW23" s="163"/>
      <c r="EX23" s="163"/>
      <c r="EY23" s="164"/>
    </row>
    <row r="24" spans="1:155" s="26" customFormat="1" ht="33.75" customHeight="1" x14ac:dyDescent="0.15">
      <c r="A24" s="168" t="s">
        <v>205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69"/>
      <c r="AI24" s="169"/>
      <c r="AJ24" s="169"/>
      <c r="AK24" s="169"/>
      <c r="AL24" s="169"/>
      <c r="AM24" s="170"/>
      <c r="AN24" s="156" t="s">
        <v>27</v>
      </c>
      <c r="AO24" s="157"/>
      <c r="AP24" s="157"/>
      <c r="AQ24" s="157"/>
      <c r="AR24" s="157"/>
      <c r="AS24" s="157"/>
      <c r="AT24" s="157"/>
      <c r="AU24" s="158"/>
      <c r="AV24" s="159" t="s">
        <v>206</v>
      </c>
      <c r="AW24" s="160"/>
      <c r="AX24" s="160"/>
      <c r="AY24" s="160"/>
      <c r="AZ24" s="160"/>
      <c r="BA24" s="161"/>
      <c r="BB24" s="162">
        <f>'1.6. (приказ 585)'!BB24:BJ24</f>
        <v>14366</v>
      </c>
      <c r="BC24" s="163"/>
      <c r="BD24" s="163"/>
      <c r="BE24" s="163"/>
      <c r="BF24" s="163"/>
      <c r="BG24" s="163"/>
      <c r="BH24" s="163"/>
      <c r="BI24" s="163"/>
      <c r="BJ24" s="164"/>
      <c r="BK24" s="162"/>
      <c r="BL24" s="163"/>
      <c r="BM24" s="163"/>
      <c r="BN24" s="163"/>
      <c r="BO24" s="163"/>
      <c r="BP24" s="163"/>
      <c r="BQ24" s="163"/>
      <c r="BR24" s="163"/>
      <c r="BS24" s="164"/>
      <c r="BT24" s="162">
        <f>'Прил.2 (приказ 1831-э) (филиал)'!BW60</f>
        <v>9101.1977399999996</v>
      </c>
      <c r="BU24" s="163"/>
      <c r="BV24" s="163"/>
      <c r="BW24" s="163"/>
      <c r="BX24" s="163"/>
      <c r="BY24" s="163"/>
      <c r="BZ24" s="164"/>
      <c r="CA24" s="162"/>
      <c r="CB24" s="163"/>
      <c r="CC24" s="163"/>
      <c r="CD24" s="163"/>
      <c r="CE24" s="163"/>
      <c r="CF24" s="163"/>
      <c r="CG24" s="164"/>
      <c r="CH24" s="162">
        <f>BT24+CA24</f>
        <v>9101.1977399999996</v>
      </c>
      <c r="CI24" s="163"/>
      <c r="CJ24" s="163"/>
      <c r="CK24" s="163"/>
      <c r="CL24" s="163"/>
      <c r="CM24" s="163"/>
      <c r="CN24" s="164"/>
      <c r="CO24" s="162">
        <f t="shared" si="0"/>
        <v>5264.8022600000004</v>
      </c>
      <c r="CP24" s="163"/>
      <c r="CQ24" s="163"/>
      <c r="CR24" s="163"/>
      <c r="CS24" s="163"/>
      <c r="CT24" s="163"/>
      <c r="CU24" s="164"/>
      <c r="CV24" s="162">
        <v>13276</v>
      </c>
      <c r="CW24" s="163"/>
      <c r="CX24" s="163"/>
      <c r="CY24" s="163"/>
      <c r="CZ24" s="163"/>
      <c r="DA24" s="163"/>
      <c r="DB24" s="163"/>
      <c r="DC24" s="163"/>
      <c r="DD24" s="164"/>
      <c r="DE24" s="162"/>
      <c r="DF24" s="163"/>
      <c r="DG24" s="163"/>
      <c r="DH24" s="163"/>
      <c r="DI24" s="163"/>
      <c r="DJ24" s="163"/>
      <c r="DK24" s="163"/>
      <c r="DL24" s="163"/>
      <c r="DM24" s="164"/>
      <c r="DN24" s="162">
        <v>8980.3556199999985</v>
      </c>
      <c r="DO24" s="163"/>
      <c r="DP24" s="163"/>
      <c r="DQ24" s="163"/>
      <c r="DR24" s="163"/>
      <c r="DS24" s="163"/>
      <c r="DT24" s="164"/>
      <c r="DU24" s="162"/>
      <c r="DV24" s="163"/>
      <c r="DW24" s="163"/>
      <c r="DX24" s="163"/>
      <c r="DY24" s="163"/>
      <c r="DZ24" s="163"/>
      <c r="EA24" s="164"/>
      <c r="EB24" s="162">
        <f>DN24+DU24</f>
        <v>8980.3556199999985</v>
      </c>
      <c r="EC24" s="163"/>
      <c r="ED24" s="163"/>
      <c r="EE24" s="163"/>
      <c r="EF24" s="163"/>
      <c r="EG24" s="163"/>
      <c r="EH24" s="164"/>
      <c r="EI24" s="162">
        <f t="shared" si="1"/>
        <v>4295.6443800000015</v>
      </c>
      <c r="EJ24" s="163"/>
      <c r="EK24" s="163"/>
      <c r="EL24" s="163"/>
      <c r="EM24" s="163"/>
      <c r="EN24" s="163"/>
      <c r="EO24" s="164"/>
      <c r="EP24" s="162"/>
      <c r="EQ24" s="163"/>
      <c r="ER24" s="163"/>
      <c r="ES24" s="163"/>
      <c r="ET24" s="163"/>
      <c r="EU24" s="163"/>
      <c r="EV24" s="163"/>
      <c r="EW24" s="163"/>
      <c r="EX24" s="163"/>
      <c r="EY24" s="164"/>
    </row>
    <row r="25" spans="1:155" s="26" customFormat="1" ht="8.25" customHeight="1" x14ac:dyDescent="0.15">
      <c r="A25" s="171" t="s">
        <v>207</v>
      </c>
      <c r="B25" s="172"/>
      <c r="C25" s="172"/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3"/>
      <c r="AN25" s="156" t="s">
        <v>27</v>
      </c>
      <c r="AO25" s="157"/>
      <c r="AP25" s="157"/>
      <c r="AQ25" s="157"/>
      <c r="AR25" s="157"/>
      <c r="AS25" s="157"/>
      <c r="AT25" s="157"/>
      <c r="AU25" s="158"/>
      <c r="AV25" s="159"/>
      <c r="AW25" s="160"/>
      <c r="AX25" s="160"/>
      <c r="AY25" s="160"/>
      <c r="AZ25" s="160"/>
      <c r="BA25" s="161"/>
      <c r="BB25" s="162">
        <f>BB24</f>
        <v>14366</v>
      </c>
      <c r="BC25" s="163"/>
      <c r="BD25" s="163"/>
      <c r="BE25" s="163"/>
      <c r="BF25" s="163"/>
      <c r="BG25" s="163"/>
      <c r="BH25" s="163"/>
      <c r="BI25" s="163"/>
      <c r="BJ25" s="164"/>
      <c r="BK25" s="162"/>
      <c r="BL25" s="163"/>
      <c r="BM25" s="163"/>
      <c r="BN25" s="163"/>
      <c r="BO25" s="163"/>
      <c r="BP25" s="163"/>
      <c r="BQ25" s="163"/>
      <c r="BR25" s="163"/>
      <c r="BS25" s="164"/>
      <c r="BT25" s="162">
        <f>BT24</f>
        <v>9101.1977399999996</v>
      </c>
      <c r="BU25" s="163"/>
      <c r="BV25" s="163"/>
      <c r="BW25" s="163"/>
      <c r="BX25" s="163"/>
      <c r="BY25" s="163"/>
      <c r="BZ25" s="164"/>
      <c r="CA25" s="162"/>
      <c r="CB25" s="163"/>
      <c r="CC25" s="163"/>
      <c r="CD25" s="163"/>
      <c r="CE25" s="163"/>
      <c r="CF25" s="163"/>
      <c r="CG25" s="164"/>
      <c r="CH25" s="162">
        <f>BT25+CA25</f>
        <v>9101.1977399999996</v>
      </c>
      <c r="CI25" s="163"/>
      <c r="CJ25" s="163"/>
      <c r="CK25" s="163"/>
      <c r="CL25" s="163"/>
      <c r="CM25" s="163"/>
      <c r="CN25" s="164"/>
      <c r="CO25" s="162">
        <f t="shared" si="0"/>
        <v>5264.8022600000004</v>
      </c>
      <c r="CP25" s="163"/>
      <c r="CQ25" s="163"/>
      <c r="CR25" s="163"/>
      <c r="CS25" s="163"/>
      <c r="CT25" s="163"/>
      <c r="CU25" s="164"/>
      <c r="CV25" s="162">
        <f>CV24</f>
        <v>13276</v>
      </c>
      <c r="CW25" s="163"/>
      <c r="CX25" s="163"/>
      <c r="CY25" s="163"/>
      <c r="CZ25" s="163"/>
      <c r="DA25" s="163"/>
      <c r="DB25" s="163"/>
      <c r="DC25" s="163"/>
      <c r="DD25" s="164"/>
      <c r="DE25" s="162"/>
      <c r="DF25" s="163"/>
      <c r="DG25" s="163"/>
      <c r="DH25" s="163"/>
      <c r="DI25" s="163"/>
      <c r="DJ25" s="163"/>
      <c r="DK25" s="163"/>
      <c r="DL25" s="163"/>
      <c r="DM25" s="164"/>
      <c r="DN25" s="162">
        <v>8980.3556199999985</v>
      </c>
      <c r="DO25" s="163"/>
      <c r="DP25" s="163"/>
      <c r="DQ25" s="163"/>
      <c r="DR25" s="163"/>
      <c r="DS25" s="163"/>
      <c r="DT25" s="164"/>
      <c r="DU25" s="162"/>
      <c r="DV25" s="163"/>
      <c r="DW25" s="163"/>
      <c r="DX25" s="163"/>
      <c r="DY25" s="163"/>
      <c r="DZ25" s="163"/>
      <c r="EA25" s="164"/>
      <c r="EB25" s="162">
        <f>DN25+DU25</f>
        <v>8980.3556199999985</v>
      </c>
      <c r="EC25" s="163"/>
      <c r="ED25" s="163"/>
      <c r="EE25" s="163"/>
      <c r="EF25" s="163"/>
      <c r="EG25" s="163"/>
      <c r="EH25" s="164"/>
      <c r="EI25" s="162">
        <f t="shared" si="1"/>
        <v>4295.6443800000015</v>
      </c>
      <c r="EJ25" s="163"/>
      <c r="EK25" s="163"/>
      <c r="EL25" s="163"/>
      <c r="EM25" s="163"/>
      <c r="EN25" s="163"/>
      <c r="EO25" s="164"/>
      <c r="EP25" s="162"/>
      <c r="EQ25" s="163"/>
      <c r="ER25" s="163"/>
      <c r="ES25" s="163"/>
      <c r="ET25" s="163"/>
      <c r="EU25" s="163"/>
      <c r="EV25" s="163"/>
      <c r="EW25" s="163"/>
      <c r="EX25" s="163"/>
      <c r="EY25" s="164"/>
    </row>
    <row r="26" spans="1:155" s="26" customFormat="1" ht="8.25" customHeight="1" x14ac:dyDescent="0.15">
      <c r="A26" s="171" t="s">
        <v>208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3"/>
      <c r="AN26" s="156" t="s">
        <v>27</v>
      </c>
      <c r="AO26" s="157"/>
      <c r="AP26" s="157"/>
      <c r="AQ26" s="157"/>
      <c r="AR26" s="157"/>
      <c r="AS26" s="157"/>
      <c r="AT26" s="157"/>
      <c r="AU26" s="158"/>
      <c r="AV26" s="159"/>
      <c r="AW26" s="160"/>
      <c r="AX26" s="160"/>
      <c r="AY26" s="160"/>
      <c r="AZ26" s="160"/>
      <c r="BA26" s="161"/>
      <c r="BB26" s="162"/>
      <c r="BC26" s="163"/>
      <c r="BD26" s="163"/>
      <c r="BE26" s="163"/>
      <c r="BF26" s="163"/>
      <c r="BG26" s="163"/>
      <c r="BH26" s="163"/>
      <c r="BI26" s="163"/>
      <c r="BJ26" s="164"/>
      <c r="BK26" s="162"/>
      <c r="BL26" s="163"/>
      <c r="BM26" s="163"/>
      <c r="BN26" s="163"/>
      <c r="BO26" s="163"/>
      <c r="BP26" s="163"/>
      <c r="BQ26" s="163"/>
      <c r="BR26" s="163"/>
      <c r="BS26" s="164"/>
      <c r="BT26" s="162"/>
      <c r="BU26" s="163"/>
      <c r="BV26" s="163"/>
      <c r="BW26" s="163"/>
      <c r="BX26" s="163"/>
      <c r="BY26" s="163"/>
      <c r="BZ26" s="164"/>
      <c r="CA26" s="162"/>
      <c r="CB26" s="163"/>
      <c r="CC26" s="163"/>
      <c r="CD26" s="163"/>
      <c r="CE26" s="163"/>
      <c r="CF26" s="163"/>
      <c r="CG26" s="164"/>
      <c r="CH26" s="162"/>
      <c r="CI26" s="163"/>
      <c r="CJ26" s="163"/>
      <c r="CK26" s="163"/>
      <c r="CL26" s="163"/>
      <c r="CM26" s="163"/>
      <c r="CN26" s="164"/>
      <c r="CO26" s="162"/>
      <c r="CP26" s="163"/>
      <c r="CQ26" s="163"/>
      <c r="CR26" s="163"/>
      <c r="CS26" s="163"/>
      <c r="CT26" s="163"/>
      <c r="CU26" s="164"/>
      <c r="CV26" s="162"/>
      <c r="CW26" s="163"/>
      <c r="CX26" s="163"/>
      <c r="CY26" s="163"/>
      <c r="CZ26" s="163"/>
      <c r="DA26" s="163"/>
      <c r="DB26" s="163"/>
      <c r="DC26" s="163"/>
      <c r="DD26" s="164"/>
      <c r="DE26" s="162"/>
      <c r="DF26" s="163"/>
      <c r="DG26" s="163"/>
      <c r="DH26" s="163"/>
      <c r="DI26" s="163"/>
      <c r="DJ26" s="163"/>
      <c r="DK26" s="163"/>
      <c r="DL26" s="163"/>
      <c r="DM26" s="164"/>
      <c r="DN26" s="162"/>
      <c r="DO26" s="163"/>
      <c r="DP26" s="163"/>
      <c r="DQ26" s="163"/>
      <c r="DR26" s="163"/>
      <c r="DS26" s="163"/>
      <c r="DT26" s="164"/>
      <c r="DU26" s="162"/>
      <c r="DV26" s="163"/>
      <c r="DW26" s="163"/>
      <c r="DX26" s="163"/>
      <c r="DY26" s="163"/>
      <c r="DZ26" s="163"/>
      <c r="EA26" s="164"/>
      <c r="EB26" s="162"/>
      <c r="EC26" s="163"/>
      <c r="ED26" s="163"/>
      <c r="EE26" s="163"/>
      <c r="EF26" s="163"/>
      <c r="EG26" s="163"/>
      <c r="EH26" s="164"/>
      <c r="EI26" s="162"/>
      <c r="EJ26" s="163"/>
      <c r="EK26" s="163"/>
      <c r="EL26" s="163"/>
      <c r="EM26" s="163"/>
      <c r="EN26" s="163"/>
      <c r="EO26" s="164"/>
      <c r="EP26" s="162"/>
      <c r="EQ26" s="163"/>
      <c r="ER26" s="163"/>
      <c r="ES26" s="163"/>
      <c r="ET26" s="163"/>
      <c r="EU26" s="163"/>
      <c r="EV26" s="163"/>
      <c r="EW26" s="163"/>
      <c r="EX26" s="163"/>
      <c r="EY26" s="164"/>
    </row>
    <row r="27" spans="1:155" s="26" customFormat="1" ht="8.25" customHeight="1" x14ac:dyDescent="0.15">
      <c r="A27" s="171" t="s">
        <v>209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M27" s="173"/>
      <c r="AN27" s="156" t="s">
        <v>27</v>
      </c>
      <c r="AO27" s="157"/>
      <c r="AP27" s="157"/>
      <c r="AQ27" s="157"/>
      <c r="AR27" s="157"/>
      <c r="AS27" s="157"/>
      <c r="AT27" s="157"/>
      <c r="AU27" s="158"/>
      <c r="AV27" s="159"/>
      <c r="AW27" s="160"/>
      <c r="AX27" s="160"/>
      <c r="AY27" s="160"/>
      <c r="AZ27" s="160"/>
      <c r="BA27" s="161"/>
      <c r="BB27" s="162"/>
      <c r="BC27" s="163"/>
      <c r="BD27" s="163"/>
      <c r="BE27" s="163"/>
      <c r="BF27" s="163"/>
      <c r="BG27" s="163"/>
      <c r="BH27" s="163"/>
      <c r="BI27" s="163"/>
      <c r="BJ27" s="164"/>
      <c r="BK27" s="162"/>
      <c r="BL27" s="163"/>
      <c r="BM27" s="163"/>
      <c r="BN27" s="163"/>
      <c r="BO27" s="163"/>
      <c r="BP27" s="163"/>
      <c r="BQ27" s="163"/>
      <c r="BR27" s="163"/>
      <c r="BS27" s="164"/>
      <c r="BT27" s="162"/>
      <c r="BU27" s="163"/>
      <c r="BV27" s="163"/>
      <c r="BW27" s="163"/>
      <c r="BX27" s="163"/>
      <c r="BY27" s="163"/>
      <c r="BZ27" s="164"/>
      <c r="CA27" s="162"/>
      <c r="CB27" s="163"/>
      <c r="CC27" s="163"/>
      <c r="CD27" s="163"/>
      <c r="CE27" s="163"/>
      <c r="CF27" s="163"/>
      <c r="CG27" s="164"/>
      <c r="CH27" s="162"/>
      <c r="CI27" s="163"/>
      <c r="CJ27" s="163"/>
      <c r="CK27" s="163"/>
      <c r="CL27" s="163"/>
      <c r="CM27" s="163"/>
      <c r="CN27" s="164"/>
      <c r="CO27" s="162"/>
      <c r="CP27" s="163"/>
      <c r="CQ27" s="163"/>
      <c r="CR27" s="163"/>
      <c r="CS27" s="163"/>
      <c r="CT27" s="163"/>
      <c r="CU27" s="164"/>
      <c r="CV27" s="162"/>
      <c r="CW27" s="163"/>
      <c r="CX27" s="163"/>
      <c r="CY27" s="163"/>
      <c r="CZ27" s="163"/>
      <c r="DA27" s="163"/>
      <c r="DB27" s="163"/>
      <c r="DC27" s="163"/>
      <c r="DD27" s="164"/>
      <c r="DE27" s="162"/>
      <c r="DF27" s="163"/>
      <c r="DG27" s="163"/>
      <c r="DH27" s="163"/>
      <c r="DI27" s="163"/>
      <c r="DJ27" s="163"/>
      <c r="DK27" s="163"/>
      <c r="DL27" s="163"/>
      <c r="DM27" s="164"/>
      <c r="DN27" s="162"/>
      <c r="DO27" s="163"/>
      <c r="DP27" s="163"/>
      <c r="DQ27" s="163"/>
      <c r="DR27" s="163"/>
      <c r="DS27" s="163"/>
      <c r="DT27" s="164"/>
      <c r="DU27" s="162"/>
      <c r="DV27" s="163"/>
      <c r="DW27" s="163"/>
      <c r="DX27" s="163"/>
      <c r="DY27" s="163"/>
      <c r="DZ27" s="163"/>
      <c r="EA27" s="164"/>
      <c r="EB27" s="162"/>
      <c r="EC27" s="163"/>
      <c r="ED27" s="163"/>
      <c r="EE27" s="163"/>
      <c r="EF27" s="163"/>
      <c r="EG27" s="163"/>
      <c r="EH27" s="164"/>
      <c r="EI27" s="162"/>
      <c r="EJ27" s="163"/>
      <c r="EK27" s="163"/>
      <c r="EL27" s="163"/>
      <c r="EM27" s="163"/>
      <c r="EN27" s="163"/>
      <c r="EO27" s="164"/>
      <c r="EP27" s="162"/>
      <c r="EQ27" s="163"/>
      <c r="ER27" s="163"/>
      <c r="ES27" s="163"/>
      <c r="ET27" s="163"/>
      <c r="EU27" s="163"/>
      <c r="EV27" s="163"/>
      <c r="EW27" s="163"/>
      <c r="EX27" s="163"/>
      <c r="EY27" s="164"/>
    </row>
    <row r="28" spans="1:155" s="26" customFormat="1" ht="8.25" customHeight="1" x14ac:dyDescent="0.15">
      <c r="A28" s="171" t="s">
        <v>210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3"/>
      <c r="AN28" s="156" t="s">
        <v>27</v>
      </c>
      <c r="AO28" s="157"/>
      <c r="AP28" s="157"/>
      <c r="AQ28" s="157"/>
      <c r="AR28" s="157"/>
      <c r="AS28" s="157"/>
      <c r="AT28" s="157"/>
      <c r="AU28" s="158"/>
      <c r="AV28" s="159"/>
      <c r="AW28" s="160"/>
      <c r="AX28" s="160"/>
      <c r="AY28" s="160"/>
      <c r="AZ28" s="160"/>
      <c r="BA28" s="161"/>
      <c r="BB28" s="162"/>
      <c r="BC28" s="163"/>
      <c r="BD28" s="163"/>
      <c r="BE28" s="163"/>
      <c r="BF28" s="163"/>
      <c r="BG28" s="163"/>
      <c r="BH28" s="163"/>
      <c r="BI28" s="163"/>
      <c r="BJ28" s="164"/>
      <c r="BK28" s="162"/>
      <c r="BL28" s="163"/>
      <c r="BM28" s="163"/>
      <c r="BN28" s="163"/>
      <c r="BO28" s="163"/>
      <c r="BP28" s="163"/>
      <c r="BQ28" s="163"/>
      <c r="BR28" s="163"/>
      <c r="BS28" s="164"/>
      <c r="BT28" s="162"/>
      <c r="BU28" s="163"/>
      <c r="BV28" s="163"/>
      <c r="BW28" s="163"/>
      <c r="BX28" s="163"/>
      <c r="BY28" s="163"/>
      <c r="BZ28" s="164"/>
      <c r="CA28" s="162"/>
      <c r="CB28" s="163"/>
      <c r="CC28" s="163"/>
      <c r="CD28" s="163"/>
      <c r="CE28" s="163"/>
      <c r="CF28" s="163"/>
      <c r="CG28" s="164"/>
      <c r="CH28" s="162"/>
      <c r="CI28" s="163"/>
      <c r="CJ28" s="163"/>
      <c r="CK28" s="163"/>
      <c r="CL28" s="163"/>
      <c r="CM28" s="163"/>
      <c r="CN28" s="164"/>
      <c r="CO28" s="162"/>
      <c r="CP28" s="163"/>
      <c r="CQ28" s="163"/>
      <c r="CR28" s="163"/>
      <c r="CS28" s="163"/>
      <c r="CT28" s="163"/>
      <c r="CU28" s="164"/>
      <c r="CV28" s="162"/>
      <c r="CW28" s="163"/>
      <c r="CX28" s="163"/>
      <c r="CY28" s="163"/>
      <c r="CZ28" s="163"/>
      <c r="DA28" s="163"/>
      <c r="DB28" s="163"/>
      <c r="DC28" s="163"/>
      <c r="DD28" s="164"/>
      <c r="DE28" s="162"/>
      <c r="DF28" s="163"/>
      <c r="DG28" s="163"/>
      <c r="DH28" s="163"/>
      <c r="DI28" s="163"/>
      <c r="DJ28" s="163"/>
      <c r="DK28" s="163"/>
      <c r="DL28" s="163"/>
      <c r="DM28" s="164"/>
      <c r="DN28" s="162"/>
      <c r="DO28" s="163"/>
      <c r="DP28" s="163"/>
      <c r="DQ28" s="163"/>
      <c r="DR28" s="163"/>
      <c r="DS28" s="163"/>
      <c r="DT28" s="164"/>
      <c r="DU28" s="162"/>
      <c r="DV28" s="163"/>
      <c r="DW28" s="163"/>
      <c r="DX28" s="163"/>
      <c r="DY28" s="163"/>
      <c r="DZ28" s="163"/>
      <c r="EA28" s="164"/>
      <c r="EB28" s="162"/>
      <c r="EC28" s="163"/>
      <c r="ED28" s="163"/>
      <c r="EE28" s="163"/>
      <c r="EF28" s="163"/>
      <c r="EG28" s="163"/>
      <c r="EH28" s="164"/>
      <c r="EI28" s="162"/>
      <c r="EJ28" s="163"/>
      <c r="EK28" s="163"/>
      <c r="EL28" s="163"/>
      <c r="EM28" s="163"/>
      <c r="EN28" s="163"/>
      <c r="EO28" s="164"/>
      <c r="EP28" s="162"/>
      <c r="EQ28" s="163"/>
      <c r="ER28" s="163"/>
      <c r="ES28" s="163"/>
      <c r="ET28" s="163"/>
      <c r="EU28" s="163"/>
      <c r="EV28" s="163"/>
      <c r="EW28" s="163"/>
      <c r="EX28" s="163"/>
      <c r="EY28" s="164"/>
    </row>
    <row r="29" spans="1:155" s="26" customFormat="1" ht="16.5" customHeight="1" x14ac:dyDescent="0.15">
      <c r="A29" s="168" t="s">
        <v>211</v>
      </c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70"/>
      <c r="AN29" s="156" t="s">
        <v>27</v>
      </c>
      <c r="AO29" s="157"/>
      <c r="AP29" s="157"/>
      <c r="AQ29" s="157"/>
      <c r="AR29" s="157"/>
      <c r="AS29" s="157"/>
      <c r="AT29" s="157"/>
      <c r="AU29" s="158"/>
      <c r="AV29" s="159" t="s">
        <v>212</v>
      </c>
      <c r="AW29" s="160"/>
      <c r="AX29" s="160"/>
      <c r="AY29" s="160"/>
      <c r="AZ29" s="160"/>
      <c r="BA29" s="161"/>
      <c r="BB29" s="162">
        <f>'1.6. (приказ 585)'!BB29:BJ29</f>
        <v>25778</v>
      </c>
      <c r="BC29" s="163"/>
      <c r="BD29" s="163"/>
      <c r="BE29" s="163"/>
      <c r="BF29" s="163"/>
      <c r="BG29" s="163"/>
      <c r="BH29" s="163"/>
      <c r="BI29" s="163"/>
      <c r="BJ29" s="164"/>
      <c r="BK29" s="162"/>
      <c r="BL29" s="163"/>
      <c r="BM29" s="163"/>
      <c r="BN29" s="163"/>
      <c r="BO29" s="163"/>
      <c r="BP29" s="163"/>
      <c r="BQ29" s="163"/>
      <c r="BR29" s="163"/>
      <c r="BS29" s="164"/>
      <c r="BT29" s="162"/>
      <c r="BU29" s="163"/>
      <c r="BV29" s="163"/>
      <c r="BW29" s="163"/>
      <c r="BX29" s="163"/>
      <c r="BY29" s="163"/>
      <c r="BZ29" s="164"/>
      <c r="CA29" s="162"/>
      <c r="CB29" s="163"/>
      <c r="CC29" s="163"/>
      <c r="CD29" s="163"/>
      <c r="CE29" s="163"/>
      <c r="CF29" s="163"/>
      <c r="CG29" s="164"/>
      <c r="CH29" s="162"/>
      <c r="CI29" s="163"/>
      <c r="CJ29" s="163"/>
      <c r="CK29" s="163"/>
      <c r="CL29" s="163"/>
      <c r="CM29" s="163"/>
      <c r="CN29" s="164"/>
      <c r="CO29" s="162">
        <f t="shared" si="0"/>
        <v>25778</v>
      </c>
      <c r="CP29" s="163"/>
      <c r="CQ29" s="163"/>
      <c r="CR29" s="163"/>
      <c r="CS29" s="163"/>
      <c r="CT29" s="163"/>
      <c r="CU29" s="164"/>
      <c r="CV29" s="162">
        <v>29916</v>
      </c>
      <c r="CW29" s="163"/>
      <c r="CX29" s="163"/>
      <c r="CY29" s="163"/>
      <c r="CZ29" s="163"/>
      <c r="DA29" s="163"/>
      <c r="DB29" s="163"/>
      <c r="DC29" s="163"/>
      <c r="DD29" s="164"/>
      <c r="DE29" s="162"/>
      <c r="DF29" s="163"/>
      <c r="DG29" s="163"/>
      <c r="DH29" s="163"/>
      <c r="DI29" s="163"/>
      <c r="DJ29" s="163"/>
      <c r="DK29" s="163"/>
      <c r="DL29" s="163"/>
      <c r="DM29" s="164"/>
      <c r="DN29" s="162"/>
      <c r="DO29" s="163"/>
      <c r="DP29" s="163"/>
      <c r="DQ29" s="163"/>
      <c r="DR29" s="163"/>
      <c r="DS29" s="163"/>
      <c r="DT29" s="164"/>
      <c r="DU29" s="162"/>
      <c r="DV29" s="163"/>
      <c r="DW29" s="163"/>
      <c r="DX29" s="163"/>
      <c r="DY29" s="163"/>
      <c r="DZ29" s="163"/>
      <c r="EA29" s="164"/>
      <c r="EB29" s="162"/>
      <c r="EC29" s="163"/>
      <c r="ED29" s="163"/>
      <c r="EE29" s="163"/>
      <c r="EF29" s="163"/>
      <c r="EG29" s="163"/>
      <c r="EH29" s="164"/>
      <c r="EI29" s="162">
        <f t="shared" ref="EI29:EI30" si="2">CV29-EB29</f>
        <v>29916</v>
      </c>
      <c r="EJ29" s="163"/>
      <c r="EK29" s="163"/>
      <c r="EL29" s="163"/>
      <c r="EM29" s="163"/>
      <c r="EN29" s="163"/>
      <c r="EO29" s="164"/>
      <c r="EP29" s="162"/>
      <c r="EQ29" s="163"/>
      <c r="ER29" s="163"/>
      <c r="ES29" s="163"/>
      <c r="ET29" s="163"/>
      <c r="EU29" s="163"/>
      <c r="EV29" s="163"/>
      <c r="EW29" s="163"/>
      <c r="EX29" s="163"/>
      <c r="EY29" s="164"/>
    </row>
    <row r="30" spans="1:155" s="26" customFormat="1" ht="16.5" customHeight="1" x14ac:dyDescent="0.15">
      <c r="A30" s="165" t="s">
        <v>213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166"/>
      <c r="AH30" s="166"/>
      <c r="AI30" s="166"/>
      <c r="AJ30" s="166"/>
      <c r="AK30" s="166"/>
      <c r="AL30" s="166"/>
      <c r="AM30" s="167"/>
      <c r="AN30" s="156" t="s">
        <v>27</v>
      </c>
      <c r="AO30" s="157"/>
      <c r="AP30" s="157"/>
      <c r="AQ30" s="157"/>
      <c r="AR30" s="157"/>
      <c r="AS30" s="157"/>
      <c r="AT30" s="157"/>
      <c r="AU30" s="158"/>
      <c r="AV30" s="159" t="s">
        <v>214</v>
      </c>
      <c r="AW30" s="160"/>
      <c r="AX30" s="160"/>
      <c r="AY30" s="160"/>
      <c r="AZ30" s="160"/>
      <c r="BA30" s="161"/>
      <c r="BB30" s="162">
        <f>'1.6. (приказ 585)'!BB30:BJ30</f>
        <v>32623.68</v>
      </c>
      <c r="BC30" s="163"/>
      <c r="BD30" s="163"/>
      <c r="BE30" s="163"/>
      <c r="BF30" s="163"/>
      <c r="BG30" s="163"/>
      <c r="BH30" s="163"/>
      <c r="BI30" s="163"/>
      <c r="BJ30" s="164"/>
      <c r="BK30" s="162"/>
      <c r="BL30" s="163"/>
      <c r="BM30" s="163"/>
      <c r="BN30" s="163"/>
      <c r="BO30" s="163"/>
      <c r="BP30" s="163"/>
      <c r="BQ30" s="163"/>
      <c r="BR30" s="163"/>
      <c r="BS30" s="164"/>
      <c r="BT30" s="162"/>
      <c r="BU30" s="163"/>
      <c r="BV30" s="163"/>
      <c r="BW30" s="163"/>
      <c r="BX30" s="163"/>
      <c r="BY30" s="163"/>
      <c r="BZ30" s="164"/>
      <c r="CA30" s="162"/>
      <c r="CB30" s="163"/>
      <c r="CC30" s="163"/>
      <c r="CD30" s="163"/>
      <c r="CE30" s="163"/>
      <c r="CF30" s="163"/>
      <c r="CG30" s="164"/>
      <c r="CH30" s="162"/>
      <c r="CI30" s="163"/>
      <c r="CJ30" s="163"/>
      <c r="CK30" s="163"/>
      <c r="CL30" s="163"/>
      <c r="CM30" s="163"/>
      <c r="CN30" s="164"/>
      <c r="CO30" s="162">
        <f t="shared" si="0"/>
        <v>32623.68</v>
      </c>
      <c r="CP30" s="163"/>
      <c r="CQ30" s="163"/>
      <c r="CR30" s="163"/>
      <c r="CS30" s="163"/>
      <c r="CT30" s="163"/>
      <c r="CU30" s="164"/>
      <c r="CV30" s="162">
        <f>CV31+CV32+CV33+CV34</f>
        <v>20170.54018</v>
      </c>
      <c r="CW30" s="163"/>
      <c r="CX30" s="163"/>
      <c r="CY30" s="163"/>
      <c r="CZ30" s="163"/>
      <c r="DA30" s="163"/>
      <c r="DB30" s="163"/>
      <c r="DC30" s="163"/>
      <c r="DD30" s="164"/>
      <c r="DE30" s="162"/>
      <c r="DF30" s="163"/>
      <c r="DG30" s="163"/>
      <c r="DH30" s="163"/>
      <c r="DI30" s="163"/>
      <c r="DJ30" s="163"/>
      <c r="DK30" s="163"/>
      <c r="DL30" s="163"/>
      <c r="DM30" s="164"/>
      <c r="DN30" s="162"/>
      <c r="DO30" s="163"/>
      <c r="DP30" s="163"/>
      <c r="DQ30" s="163"/>
      <c r="DR30" s="163"/>
      <c r="DS30" s="163"/>
      <c r="DT30" s="164"/>
      <c r="DU30" s="162"/>
      <c r="DV30" s="163"/>
      <c r="DW30" s="163"/>
      <c r="DX30" s="163"/>
      <c r="DY30" s="163"/>
      <c r="DZ30" s="163"/>
      <c r="EA30" s="164"/>
      <c r="EB30" s="162">
        <f>DN30+DU30</f>
        <v>0</v>
      </c>
      <c r="EC30" s="163"/>
      <c r="ED30" s="163"/>
      <c r="EE30" s="163"/>
      <c r="EF30" s="163"/>
      <c r="EG30" s="163"/>
      <c r="EH30" s="164"/>
      <c r="EI30" s="162">
        <f t="shared" si="2"/>
        <v>20170.54018</v>
      </c>
      <c r="EJ30" s="163"/>
      <c r="EK30" s="163"/>
      <c r="EL30" s="163"/>
      <c r="EM30" s="163"/>
      <c r="EN30" s="163"/>
      <c r="EO30" s="164"/>
      <c r="EP30" s="162"/>
      <c r="EQ30" s="163"/>
      <c r="ER30" s="163"/>
      <c r="ES30" s="163"/>
      <c r="ET30" s="163"/>
      <c r="EU30" s="163"/>
      <c r="EV30" s="163"/>
      <c r="EW30" s="163"/>
      <c r="EX30" s="163"/>
      <c r="EY30" s="164"/>
    </row>
    <row r="31" spans="1:155" s="26" customFormat="1" ht="8.25" customHeight="1" x14ac:dyDescent="0.15">
      <c r="A31" s="168" t="s">
        <v>215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70"/>
      <c r="AN31" s="156" t="s">
        <v>27</v>
      </c>
      <c r="AO31" s="157"/>
      <c r="AP31" s="157"/>
      <c r="AQ31" s="157"/>
      <c r="AR31" s="157"/>
      <c r="AS31" s="157"/>
      <c r="AT31" s="157"/>
      <c r="AU31" s="158"/>
      <c r="AV31" s="159" t="s">
        <v>216</v>
      </c>
      <c r="AW31" s="160"/>
      <c r="AX31" s="160"/>
      <c r="AY31" s="160"/>
      <c r="AZ31" s="160"/>
      <c r="BA31" s="161"/>
      <c r="BB31" s="162">
        <f>'1.6. (приказ 585)'!BB31:BJ31</f>
        <v>64.680000000000007</v>
      </c>
      <c r="BC31" s="163"/>
      <c r="BD31" s="163"/>
      <c r="BE31" s="163"/>
      <c r="BF31" s="163"/>
      <c r="BG31" s="163"/>
      <c r="BH31" s="163"/>
      <c r="BI31" s="163"/>
      <c r="BJ31" s="164"/>
      <c r="BK31" s="162"/>
      <c r="BL31" s="163"/>
      <c r="BM31" s="163"/>
      <c r="BN31" s="163"/>
      <c r="BO31" s="163"/>
      <c r="BP31" s="163"/>
      <c r="BQ31" s="163"/>
      <c r="BR31" s="163"/>
      <c r="BS31" s="164"/>
      <c r="BT31" s="162"/>
      <c r="BU31" s="163"/>
      <c r="BV31" s="163"/>
      <c r="BW31" s="163"/>
      <c r="BX31" s="163"/>
      <c r="BY31" s="163"/>
      <c r="BZ31" s="164"/>
      <c r="CA31" s="162"/>
      <c r="CB31" s="163"/>
      <c r="CC31" s="163"/>
      <c r="CD31" s="163"/>
      <c r="CE31" s="163"/>
      <c r="CF31" s="163"/>
      <c r="CG31" s="164"/>
      <c r="CH31" s="162"/>
      <c r="CI31" s="163"/>
      <c r="CJ31" s="163"/>
      <c r="CK31" s="163"/>
      <c r="CL31" s="163"/>
      <c r="CM31" s="163"/>
      <c r="CN31" s="164"/>
      <c r="CO31" s="162">
        <f t="shared" si="0"/>
        <v>64.680000000000007</v>
      </c>
      <c r="CP31" s="163"/>
      <c r="CQ31" s="163"/>
      <c r="CR31" s="163"/>
      <c r="CS31" s="163"/>
      <c r="CT31" s="163"/>
      <c r="CU31" s="164"/>
      <c r="CV31" s="162">
        <f>98351.79/1000</f>
        <v>98.351789999999994</v>
      </c>
      <c r="CW31" s="163"/>
      <c r="CX31" s="163"/>
      <c r="CY31" s="163"/>
      <c r="CZ31" s="163"/>
      <c r="DA31" s="163"/>
      <c r="DB31" s="163"/>
      <c r="DC31" s="163"/>
      <c r="DD31" s="164"/>
      <c r="DE31" s="162"/>
      <c r="DF31" s="163"/>
      <c r="DG31" s="163"/>
      <c r="DH31" s="163"/>
      <c r="DI31" s="163"/>
      <c r="DJ31" s="163"/>
      <c r="DK31" s="163"/>
      <c r="DL31" s="163"/>
      <c r="DM31" s="164"/>
      <c r="DN31" s="162"/>
      <c r="DO31" s="163"/>
      <c r="DP31" s="163"/>
      <c r="DQ31" s="163"/>
      <c r="DR31" s="163"/>
      <c r="DS31" s="163"/>
      <c r="DT31" s="164"/>
      <c r="DU31" s="162"/>
      <c r="DV31" s="163"/>
      <c r="DW31" s="163"/>
      <c r="DX31" s="163"/>
      <c r="DY31" s="163"/>
      <c r="DZ31" s="163"/>
      <c r="EA31" s="164"/>
      <c r="EB31" s="162"/>
      <c r="EC31" s="163"/>
      <c r="ED31" s="163"/>
      <c r="EE31" s="163"/>
      <c r="EF31" s="163"/>
      <c r="EG31" s="163"/>
      <c r="EH31" s="164"/>
      <c r="EI31" s="162"/>
      <c r="EJ31" s="163"/>
      <c r="EK31" s="163"/>
      <c r="EL31" s="163"/>
      <c r="EM31" s="163"/>
      <c r="EN31" s="163"/>
      <c r="EO31" s="164"/>
      <c r="EP31" s="162"/>
      <c r="EQ31" s="163"/>
      <c r="ER31" s="163"/>
      <c r="ES31" s="163"/>
      <c r="ET31" s="163"/>
      <c r="EU31" s="163"/>
      <c r="EV31" s="163"/>
      <c r="EW31" s="163"/>
      <c r="EX31" s="163"/>
      <c r="EY31" s="164"/>
    </row>
    <row r="32" spans="1:155" s="26" customFormat="1" ht="8.25" customHeight="1" x14ac:dyDescent="0.15">
      <c r="A32" s="168" t="s">
        <v>73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70"/>
      <c r="AN32" s="156" t="s">
        <v>27</v>
      </c>
      <c r="AO32" s="157"/>
      <c r="AP32" s="157"/>
      <c r="AQ32" s="157"/>
      <c r="AR32" s="157"/>
      <c r="AS32" s="157"/>
      <c r="AT32" s="157"/>
      <c r="AU32" s="158"/>
      <c r="AV32" s="159" t="s">
        <v>217</v>
      </c>
      <c r="AW32" s="160"/>
      <c r="AX32" s="160"/>
      <c r="AY32" s="160"/>
      <c r="AZ32" s="160"/>
      <c r="BA32" s="161"/>
      <c r="BB32" s="162"/>
      <c r="BC32" s="163"/>
      <c r="BD32" s="163"/>
      <c r="BE32" s="163"/>
      <c r="BF32" s="163"/>
      <c r="BG32" s="163"/>
      <c r="BH32" s="163"/>
      <c r="BI32" s="163"/>
      <c r="BJ32" s="164"/>
      <c r="BK32" s="162"/>
      <c r="BL32" s="163"/>
      <c r="BM32" s="163"/>
      <c r="BN32" s="163"/>
      <c r="BO32" s="163"/>
      <c r="BP32" s="163"/>
      <c r="BQ32" s="163"/>
      <c r="BR32" s="163"/>
      <c r="BS32" s="164"/>
      <c r="BT32" s="162"/>
      <c r="BU32" s="163"/>
      <c r="BV32" s="163"/>
      <c r="BW32" s="163"/>
      <c r="BX32" s="163"/>
      <c r="BY32" s="163"/>
      <c r="BZ32" s="164"/>
      <c r="CA32" s="162"/>
      <c r="CB32" s="163"/>
      <c r="CC32" s="163"/>
      <c r="CD32" s="163"/>
      <c r="CE32" s="163"/>
      <c r="CF32" s="163"/>
      <c r="CG32" s="164"/>
      <c r="CH32" s="162"/>
      <c r="CI32" s="163"/>
      <c r="CJ32" s="163"/>
      <c r="CK32" s="163"/>
      <c r="CL32" s="163"/>
      <c r="CM32" s="163"/>
      <c r="CN32" s="164"/>
      <c r="CO32" s="162"/>
      <c r="CP32" s="163"/>
      <c r="CQ32" s="163"/>
      <c r="CR32" s="163"/>
      <c r="CS32" s="163"/>
      <c r="CT32" s="163"/>
      <c r="CU32" s="164"/>
      <c r="CV32" s="162"/>
      <c r="CW32" s="163"/>
      <c r="CX32" s="163"/>
      <c r="CY32" s="163"/>
      <c r="CZ32" s="163"/>
      <c r="DA32" s="163"/>
      <c r="DB32" s="163"/>
      <c r="DC32" s="163"/>
      <c r="DD32" s="164"/>
      <c r="DE32" s="162"/>
      <c r="DF32" s="163"/>
      <c r="DG32" s="163"/>
      <c r="DH32" s="163"/>
      <c r="DI32" s="163"/>
      <c r="DJ32" s="163"/>
      <c r="DK32" s="163"/>
      <c r="DL32" s="163"/>
      <c r="DM32" s="164"/>
      <c r="DN32" s="162"/>
      <c r="DO32" s="163"/>
      <c r="DP32" s="163"/>
      <c r="DQ32" s="163"/>
      <c r="DR32" s="163"/>
      <c r="DS32" s="163"/>
      <c r="DT32" s="164"/>
      <c r="DU32" s="162"/>
      <c r="DV32" s="163"/>
      <c r="DW32" s="163"/>
      <c r="DX32" s="163"/>
      <c r="DY32" s="163"/>
      <c r="DZ32" s="163"/>
      <c r="EA32" s="164"/>
      <c r="EB32" s="162"/>
      <c r="EC32" s="163"/>
      <c r="ED32" s="163"/>
      <c r="EE32" s="163"/>
      <c r="EF32" s="163"/>
      <c r="EG32" s="163"/>
      <c r="EH32" s="164"/>
      <c r="EI32" s="162"/>
      <c r="EJ32" s="163"/>
      <c r="EK32" s="163"/>
      <c r="EL32" s="163"/>
      <c r="EM32" s="163"/>
      <c r="EN32" s="163"/>
      <c r="EO32" s="164"/>
      <c r="EP32" s="162"/>
      <c r="EQ32" s="163"/>
      <c r="ER32" s="163"/>
      <c r="ES32" s="163"/>
      <c r="ET32" s="163"/>
      <c r="EU32" s="163"/>
      <c r="EV32" s="163"/>
      <c r="EW32" s="163"/>
      <c r="EX32" s="163"/>
      <c r="EY32" s="164"/>
    </row>
    <row r="33" spans="1:155" s="26" customFormat="1" ht="16.5" customHeight="1" x14ac:dyDescent="0.15">
      <c r="A33" s="168" t="s">
        <v>218</v>
      </c>
      <c r="B33" s="169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  <c r="AI33" s="169"/>
      <c r="AJ33" s="169"/>
      <c r="AK33" s="169"/>
      <c r="AL33" s="169"/>
      <c r="AM33" s="170"/>
      <c r="AN33" s="156" t="s">
        <v>27</v>
      </c>
      <c r="AO33" s="157"/>
      <c r="AP33" s="157"/>
      <c r="AQ33" s="157"/>
      <c r="AR33" s="157"/>
      <c r="AS33" s="157"/>
      <c r="AT33" s="157"/>
      <c r="AU33" s="158"/>
      <c r="AV33" s="159" t="s">
        <v>219</v>
      </c>
      <c r="AW33" s="160"/>
      <c r="AX33" s="160"/>
      <c r="AY33" s="160"/>
      <c r="AZ33" s="160"/>
      <c r="BA33" s="161"/>
      <c r="BB33" s="162"/>
      <c r="BC33" s="163"/>
      <c r="BD33" s="163"/>
      <c r="BE33" s="163"/>
      <c r="BF33" s="163"/>
      <c r="BG33" s="163"/>
      <c r="BH33" s="163"/>
      <c r="BI33" s="163"/>
      <c r="BJ33" s="164"/>
      <c r="BK33" s="162"/>
      <c r="BL33" s="163"/>
      <c r="BM33" s="163"/>
      <c r="BN33" s="163"/>
      <c r="BO33" s="163"/>
      <c r="BP33" s="163"/>
      <c r="BQ33" s="163"/>
      <c r="BR33" s="163"/>
      <c r="BS33" s="164"/>
      <c r="BT33" s="162"/>
      <c r="BU33" s="163"/>
      <c r="BV33" s="163"/>
      <c r="BW33" s="163"/>
      <c r="BX33" s="163"/>
      <c r="BY33" s="163"/>
      <c r="BZ33" s="164"/>
      <c r="CA33" s="162"/>
      <c r="CB33" s="163"/>
      <c r="CC33" s="163"/>
      <c r="CD33" s="163"/>
      <c r="CE33" s="163"/>
      <c r="CF33" s="163"/>
      <c r="CG33" s="164"/>
      <c r="CH33" s="162"/>
      <c r="CI33" s="163"/>
      <c r="CJ33" s="163"/>
      <c r="CK33" s="163"/>
      <c r="CL33" s="163"/>
      <c r="CM33" s="163"/>
      <c r="CN33" s="164"/>
      <c r="CO33" s="162"/>
      <c r="CP33" s="163"/>
      <c r="CQ33" s="163"/>
      <c r="CR33" s="163"/>
      <c r="CS33" s="163"/>
      <c r="CT33" s="163"/>
      <c r="CU33" s="164"/>
      <c r="CV33" s="162"/>
      <c r="CW33" s="163"/>
      <c r="CX33" s="163"/>
      <c r="CY33" s="163"/>
      <c r="CZ33" s="163"/>
      <c r="DA33" s="163"/>
      <c r="DB33" s="163"/>
      <c r="DC33" s="163"/>
      <c r="DD33" s="164"/>
      <c r="DE33" s="162"/>
      <c r="DF33" s="163"/>
      <c r="DG33" s="163"/>
      <c r="DH33" s="163"/>
      <c r="DI33" s="163"/>
      <c r="DJ33" s="163"/>
      <c r="DK33" s="163"/>
      <c r="DL33" s="163"/>
      <c r="DM33" s="164"/>
      <c r="DN33" s="162"/>
      <c r="DO33" s="163"/>
      <c r="DP33" s="163"/>
      <c r="DQ33" s="163"/>
      <c r="DR33" s="163"/>
      <c r="DS33" s="163"/>
      <c r="DT33" s="164"/>
      <c r="DU33" s="162"/>
      <c r="DV33" s="163"/>
      <c r="DW33" s="163"/>
      <c r="DX33" s="163"/>
      <c r="DY33" s="163"/>
      <c r="DZ33" s="163"/>
      <c r="EA33" s="164"/>
      <c r="EB33" s="162"/>
      <c r="EC33" s="163"/>
      <c r="ED33" s="163"/>
      <c r="EE33" s="163"/>
      <c r="EF33" s="163"/>
      <c r="EG33" s="163"/>
      <c r="EH33" s="164"/>
      <c r="EI33" s="162"/>
      <c r="EJ33" s="163"/>
      <c r="EK33" s="163"/>
      <c r="EL33" s="163"/>
      <c r="EM33" s="163"/>
      <c r="EN33" s="163"/>
      <c r="EO33" s="164"/>
      <c r="EP33" s="162"/>
      <c r="EQ33" s="163"/>
      <c r="ER33" s="163"/>
      <c r="ES33" s="163"/>
      <c r="ET33" s="163"/>
      <c r="EU33" s="163"/>
      <c r="EV33" s="163"/>
      <c r="EW33" s="163"/>
      <c r="EX33" s="163"/>
      <c r="EY33" s="164"/>
    </row>
    <row r="34" spans="1:155" s="26" customFormat="1" ht="16.5" customHeight="1" x14ac:dyDescent="0.15">
      <c r="A34" s="168" t="s">
        <v>220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69"/>
      <c r="AI34" s="169"/>
      <c r="AJ34" s="169"/>
      <c r="AK34" s="169"/>
      <c r="AL34" s="169"/>
      <c r="AM34" s="170"/>
      <c r="AN34" s="156" t="s">
        <v>27</v>
      </c>
      <c r="AO34" s="157"/>
      <c r="AP34" s="157"/>
      <c r="AQ34" s="157"/>
      <c r="AR34" s="157"/>
      <c r="AS34" s="157"/>
      <c r="AT34" s="157"/>
      <c r="AU34" s="158"/>
      <c r="AV34" s="159" t="s">
        <v>221</v>
      </c>
      <c r="AW34" s="160"/>
      <c r="AX34" s="160"/>
      <c r="AY34" s="160"/>
      <c r="AZ34" s="160"/>
      <c r="BA34" s="161"/>
      <c r="BB34" s="162">
        <f>'1.6. (приказ 585)'!BB34:BJ34</f>
        <v>32559</v>
      </c>
      <c r="BC34" s="163"/>
      <c r="BD34" s="163"/>
      <c r="BE34" s="163"/>
      <c r="BF34" s="163"/>
      <c r="BG34" s="163"/>
      <c r="BH34" s="163"/>
      <c r="BI34" s="163"/>
      <c r="BJ34" s="164"/>
      <c r="BK34" s="162"/>
      <c r="BL34" s="163"/>
      <c r="BM34" s="163"/>
      <c r="BN34" s="163"/>
      <c r="BO34" s="163"/>
      <c r="BP34" s="163"/>
      <c r="BQ34" s="163"/>
      <c r="BR34" s="163"/>
      <c r="BS34" s="164"/>
      <c r="BT34" s="162">
        <f>'Прил.2 (приказ 1831-э) (филиал)'!BW23</f>
        <v>4661.5040799999997</v>
      </c>
      <c r="BU34" s="163"/>
      <c r="BV34" s="163"/>
      <c r="BW34" s="163"/>
      <c r="BX34" s="163"/>
      <c r="BY34" s="163"/>
      <c r="BZ34" s="164"/>
      <c r="CA34" s="162"/>
      <c r="CB34" s="163"/>
      <c r="CC34" s="163"/>
      <c r="CD34" s="163"/>
      <c r="CE34" s="163"/>
      <c r="CF34" s="163"/>
      <c r="CG34" s="164"/>
      <c r="CH34" s="162"/>
      <c r="CI34" s="163"/>
      <c r="CJ34" s="163"/>
      <c r="CK34" s="163"/>
      <c r="CL34" s="163"/>
      <c r="CM34" s="163"/>
      <c r="CN34" s="164"/>
      <c r="CO34" s="162">
        <f t="shared" si="0"/>
        <v>32559</v>
      </c>
      <c r="CP34" s="163"/>
      <c r="CQ34" s="163"/>
      <c r="CR34" s="163"/>
      <c r="CS34" s="163"/>
      <c r="CT34" s="163"/>
      <c r="CU34" s="164"/>
      <c r="CV34" s="162">
        <f>(13025316.72+237786.7+6809084.97)/1000</f>
        <v>20072.188389999999</v>
      </c>
      <c r="CW34" s="163"/>
      <c r="CX34" s="163"/>
      <c r="CY34" s="163"/>
      <c r="CZ34" s="163"/>
      <c r="DA34" s="163"/>
      <c r="DB34" s="163"/>
      <c r="DC34" s="163"/>
      <c r="DD34" s="164"/>
      <c r="DE34" s="162"/>
      <c r="DF34" s="163"/>
      <c r="DG34" s="163"/>
      <c r="DH34" s="163"/>
      <c r="DI34" s="163"/>
      <c r="DJ34" s="163"/>
      <c r="DK34" s="163"/>
      <c r="DL34" s="163"/>
      <c r="DM34" s="164"/>
      <c r="DN34" s="162"/>
      <c r="DO34" s="163"/>
      <c r="DP34" s="163"/>
      <c r="DQ34" s="163"/>
      <c r="DR34" s="163"/>
      <c r="DS34" s="163"/>
      <c r="DT34" s="164"/>
      <c r="DU34" s="162"/>
      <c r="DV34" s="163"/>
      <c r="DW34" s="163"/>
      <c r="DX34" s="163"/>
      <c r="DY34" s="163"/>
      <c r="DZ34" s="163"/>
      <c r="EA34" s="164"/>
      <c r="EB34" s="162">
        <f>DN34+DU34</f>
        <v>0</v>
      </c>
      <c r="EC34" s="163"/>
      <c r="ED34" s="163"/>
      <c r="EE34" s="163"/>
      <c r="EF34" s="163"/>
      <c r="EG34" s="163"/>
      <c r="EH34" s="164"/>
      <c r="EI34" s="162">
        <f t="shared" ref="EI34:EI51" si="3">CV34-EB34</f>
        <v>20072.188389999999</v>
      </c>
      <c r="EJ34" s="163"/>
      <c r="EK34" s="163"/>
      <c r="EL34" s="163"/>
      <c r="EM34" s="163"/>
      <c r="EN34" s="163"/>
      <c r="EO34" s="164"/>
      <c r="EP34" s="162"/>
      <c r="EQ34" s="163"/>
      <c r="ER34" s="163"/>
      <c r="ES34" s="163"/>
      <c r="ET34" s="163"/>
      <c r="EU34" s="163"/>
      <c r="EV34" s="163"/>
      <c r="EW34" s="163"/>
      <c r="EX34" s="163"/>
      <c r="EY34" s="164"/>
    </row>
    <row r="35" spans="1:155" s="26" customFormat="1" ht="8.25" customHeight="1" x14ac:dyDescent="0.15">
      <c r="A35" s="165" t="s">
        <v>222</v>
      </c>
      <c r="B35" s="166"/>
      <c r="C35" s="166"/>
      <c r="D35" s="166"/>
      <c r="E35" s="166"/>
      <c r="F35" s="166"/>
      <c r="G35" s="166"/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6"/>
      <c r="Z35" s="166"/>
      <c r="AA35" s="166"/>
      <c r="AB35" s="166"/>
      <c r="AC35" s="166"/>
      <c r="AD35" s="166"/>
      <c r="AE35" s="166"/>
      <c r="AF35" s="166"/>
      <c r="AG35" s="166"/>
      <c r="AH35" s="166"/>
      <c r="AI35" s="166"/>
      <c r="AJ35" s="166"/>
      <c r="AK35" s="166"/>
      <c r="AL35" s="166"/>
      <c r="AM35" s="167"/>
      <c r="AN35" s="156" t="s">
        <v>27</v>
      </c>
      <c r="AO35" s="157"/>
      <c r="AP35" s="157"/>
      <c r="AQ35" s="157"/>
      <c r="AR35" s="157"/>
      <c r="AS35" s="157"/>
      <c r="AT35" s="157"/>
      <c r="AU35" s="158"/>
      <c r="AV35" s="159" t="s">
        <v>223</v>
      </c>
      <c r="AW35" s="160"/>
      <c r="AX35" s="160"/>
      <c r="AY35" s="160"/>
      <c r="AZ35" s="160"/>
      <c r="BA35" s="161"/>
      <c r="BB35" s="162">
        <f>'1.6. (приказ 585)'!BB35:BJ35</f>
        <v>316030</v>
      </c>
      <c r="BC35" s="163"/>
      <c r="BD35" s="163"/>
      <c r="BE35" s="163"/>
      <c r="BF35" s="163"/>
      <c r="BG35" s="163"/>
      <c r="BH35" s="163"/>
      <c r="BI35" s="163"/>
      <c r="BJ35" s="164"/>
      <c r="BK35" s="174"/>
      <c r="BL35" s="175"/>
      <c r="BM35" s="175"/>
      <c r="BN35" s="175"/>
      <c r="BO35" s="175"/>
      <c r="BP35" s="175"/>
      <c r="BQ35" s="175"/>
      <c r="BR35" s="175"/>
      <c r="BS35" s="176"/>
      <c r="BT35" s="162">
        <f>'Прил.2 (приказ 1831-э) (филиал)'!BW25</f>
        <v>22207.200390000002</v>
      </c>
      <c r="BU35" s="163"/>
      <c r="BV35" s="163"/>
      <c r="BW35" s="163"/>
      <c r="BX35" s="163"/>
      <c r="BY35" s="163"/>
      <c r="BZ35" s="164"/>
      <c r="CA35" s="162">
        <f>271259.22/1000</f>
        <v>271.25921999999997</v>
      </c>
      <c r="CB35" s="163"/>
      <c r="CC35" s="163"/>
      <c r="CD35" s="163"/>
      <c r="CE35" s="163"/>
      <c r="CF35" s="163"/>
      <c r="CG35" s="164"/>
      <c r="CH35" s="162">
        <f>BT35+CA35</f>
        <v>22478.459610000002</v>
      </c>
      <c r="CI35" s="163"/>
      <c r="CJ35" s="163"/>
      <c r="CK35" s="163"/>
      <c r="CL35" s="163"/>
      <c r="CM35" s="163"/>
      <c r="CN35" s="164"/>
      <c r="CO35" s="162">
        <f t="shared" si="0"/>
        <v>293551.54038999998</v>
      </c>
      <c r="CP35" s="163"/>
      <c r="CQ35" s="163"/>
      <c r="CR35" s="163"/>
      <c r="CS35" s="163"/>
      <c r="CT35" s="163"/>
      <c r="CU35" s="164"/>
      <c r="CV35" s="162">
        <v>255116.2</v>
      </c>
      <c r="CW35" s="163"/>
      <c r="CX35" s="163"/>
      <c r="CY35" s="163"/>
      <c r="CZ35" s="163"/>
      <c r="DA35" s="163"/>
      <c r="DB35" s="163"/>
      <c r="DC35" s="163"/>
      <c r="DD35" s="164"/>
      <c r="DE35" s="174"/>
      <c r="DF35" s="175"/>
      <c r="DG35" s="175"/>
      <c r="DH35" s="175"/>
      <c r="DI35" s="175"/>
      <c r="DJ35" s="175"/>
      <c r="DK35" s="175"/>
      <c r="DL35" s="175"/>
      <c r="DM35" s="176"/>
      <c r="DN35" s="162">
        <v>18498.539239999998</v>
      </c>
      <c r="DO35" s="163"/>
      <c r="DP35" s="163"/>
      <c r="DQ35" s="163"/>
      <c r="DR35" s="163"/>
      <c r="DS35" s="163"/>
      <c r="DT35" s="164"/>
      <c r="DU35" s="162">
        <v>152.39285000000001</v>
      </c>
      <c r="DV35" s="163"/>
      <c r="DW35" s="163"/>
      <c r="DX35" s="163"/>
      <c r="DY35" s="163"/>
      <c r="DZ35" s="163"/>
      <c r="EA35" s="164"/>
      <c r="EB35" s="162">
        <f>DN35+DU35</f>
        <v>18650.932089999998</v>
      </c>
      <c r="EC35" s="163"/>
      <c r="ED35" s="163"/>
      <c r="EE35" s="163"/>
      <c r="EF35" s="163"/>
      <c r="EG35" s="163"/>
      <c r="EH35" s="164"/>
      <c r="EI35" s="162">
        <f t="shared" si="3"/>
        <v>236465.26791000002</v>
      </c>
      <c r="EJ35" s="163"/>
      <c r="EK35" s="163"/>
      <c r="EL35" s="163"/>
      <c r="EM35" s="163"/>
      <c r="EN35" s="163"/>
      <c r="EO35" s="164"/>
      <c r="EP35" s="162"/>
      <c r="EQ35" s="163"/>
      <c r="ER35" s="163"/>
      <c r="ES35" s="163"/>
      <c r="ET35" s="163"/>
      <c r="EU35" s="163"/>
      <c r="EV35" s="163"/>
      <c r="EW35" s="163"/>
      <c r="EX35" s="163"/>
      <c r="EY35" s="164"/>
    </row>
    <row r="36" spans="1:155" s="26" customFormat="1" ht="8.25" customHeight="1" x14ac:dyDescent="0.15">
      <c r="A36" s="171" t="s">
        <v>224</v>
      </c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M36" s="173"/>
      <c r="AN36" s="156" t="s">
        <v>27</v>
      </c>
      <c r="AO36" s="157"/>
      <c r="AP36" s="157"/>
      <c r="AQ36" s="157"/>
      <c r="AR36" s="157"/>
      <c r="AS36" s="157"/>
      <c r="AT36" s="157"/>
      <c r="AU36" s="158"/>
      <c r="AV36" s="159"/>
      <c r="AW36" s="160"/>
      <c r="AX36" s="160"/>
      <c r="AY36" s="160"/>
      <c r="AZ36" s="160"/>
      <c r="BA36" s="161"/>
      <c r="BB36" s="162">
        <f>'1.6. (приказ 585)'!BB36:BJ36</f>
        <v>32416</v>
      </c>
      <c r="BC36" s="163"/>
      <c r="BD36" s="163"/>
      <c r="BE36" s="163"/>
      <c r="BF36" s="163"/>
      <c r="BG36" s="163"/>
      <c r="BH36" s="163"/>
      <c r="BI36" s="163"/>
      <c r="BJ36" s="164"/>
      <c r="BK36" s="162"/>
      <c r="BL36" s="163"/>
      <c r="BM36" s="163"/>
      <c r="BN36" s="163"/>
      <c r="BO36" s="163"/>
      <c r="BP36" s="163"/>
      <c r="BQ36" s="163"/>
      <c r="BR36" s="163"/>
      <c r="BS36" s="164"/>
      <c r="BT36" s="162">
        <f>2132288.14/1000</f>
        <v>2132.2881400000001</v>
      </c>
      <c r="BU36" s="163">
        <v>1059327.67</v>
      </c>
      <c r="BV36" s="163">
        <v>1059327.67</v>
      </c>
      <c r="BW36" s="163">
        <v>1059327.67</v>
      </c>
      <c r="BX36" s="163">
        <v>1059327.67</v>
      </c>
      <c r="BY36" s="163">
        <v>1059327.67</v>
      </c>
      <c r="BZ36" s="164">
        <v>1059327.67</v>
      </c>
      <c r="CA36" s="162">
        <f>24915.71/1000</f>
        <v>24.915710000000001</v>
      </c>
      <c r="CB36" s="163"/>
      <c r="CC36" s="163"/>
      <c r="CD36" s="163"/>
      <c r="CE36" s="163"/>
      <c r="CF36" s="163"/>
      <c r="CG36" s="164"/>
      <c r="CH36" s="162">
        <f>BT36+CA36</f>
        <v>2157.2038500000003</v>
      </c>
      <c r="CI36" s="163"/>
      <c r="CJ36" s="163"/>
      <c r="CK36" s="163"/>
      <c r="CL36" s="163"/>
      <c r="CM36" s="163"/>
      <c r="CN36" s="164"/>
      <c r="CO36" s="162">
        <f t="shared" si="0"/>
        <v>30258.796149999998</v>
      </c>
      <c r="CP36" s="163"/>
      <c r="CQ36" s="163"/>
      <c r="CR36" s="163"/>
      <c r="CS36" s="163"/>
      <c r="CT36" s="163"/>
      <c r="CU36" s="164"/>
      <c r="CV36" s="162">
        <f>25054697.33/1000</f>
        <v>25054.697329999999</v>
      </c>
      <c r="CW36" s="163"/>
      <c r="CX36" s="163"/>
      <c r="CY36" s="163"/>
      <c r="CZ36" s="163"/>
      <c r="DA36" s="163"/>
      <c r="DB36" s="163"/>
      <c r="DC36" s="163"/>
      <c r="DD36" s="164"/>
      <c r="DE36" s="162"/>
      <c r="DF36" s="163"/>
      <c r="DG36" s="163"/>
      <c r="DH36" s="163"/>
      <c r="DI36" s="163"/>
      <c r="DJ36" s="163"/>
      <c r="DK36" s="163"/>
      <c r="DL36" s="163"/>
      <c r="DM36" s="164"/>
      <c r="DN36" s="162">
        <v>1801.4786399999998</v>
      </c>
      <c r="DO36" s="163">
        <v>1059327.67</v>
      </c>
      <c r="DP36" s="163">
        <v>1059327.67</v>
      </c>
      <c r="DQ36" s="163">
        <v>1059327.67</v>
      </c>
      <c r="DR36" s="163">
        <v>1059327.67</v>
      </c>
      <c r="DS36" s="163">
        <v>1059327.67</v>
      </c>
      <c r="DT36" s="164">
        <v>1059327.67</v>
      </c>
      <c r="DU36" s="162">
        <v>14.88326</v>
      </c>
      <c r="DV36" s="163"/>
      <c r="DW36" s="163"/>
      <c r="DX36" s="163"/>
      <c r="DY36" s="163"/>
      <c r="DZ36" s="163"/>
      <c r="EA36" s="164"/>
      <c r="EB36" s="162">
        <f>DN36+DU36</f>
        <v>1816.3618999999999</v>
      </c>
      <c r="EC36" s="163"/>
      <c r="ED36" s="163"/>
      <c r="EE36" s="163"/>
      <c r="EF36" s="163"/>
      <c r="EG36" s="163"/>
      <c r="EH36" s="164"/>
      <c r="EI36" s="162">
        <f t="shared" si="3"/>
        <v>23238.335429999999</v>
      </c>
      <c r="EJ36" s="163"/>
      <c r="EK36" s="163"/>
      <c r="EL36" s="163"/>
      <c r="EM36" s="163"/>
      <c r="EN36" s="163"/>
      <c r="EO36" s="164"/>
      <c r="EP36" s="162"/>
      <c r="EQ36" s="163"/>
      <c r="ER36" s="163"/>
      <c r="ES36" s="163"/>
      <c r="ET36" s="163"/>
      <c r="EU36" s="163"/>
      <c r="EV36" s="163"/>
      <c r="EW36" s="163"/>
      <c r="EX36" s="163"/>
      <c r="EY36" s="164"/>
    </row>
    <row r="37" spans="1:155" s="26" customFormat="1" ht="8.25" customHeight="1" x14ac:dyDescent="0.15">
      <c r="A37" s="171" t="s">
        <v>225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  <c r="AK37" s="172"/>
      <c r="AL37" s="172"/>
      <c r="AM37" s="173"/>
      <c r="AN37" s="156" t="s">
        <v>27</v>
      </c>
      <c r="AO37" s="157"/>
      <c r="AP37" s="157"/>
      <c r="AQ37" s="157"/>
      <c r="AR37" s="157"/>
      <c r="AS37" s="157"/>
      <c r="AT37" s="157"/>
      <c r="AU37" s="158"/>
      <c r="AV37" s="159"/>
      <c r="AW37" s="160"/>
      <c r="AX37" s="160"/>
      <c r="AY37" s="160"/>
      <c r="AZ37" s="160"/>
      <c r="BA37" s="161"/>
      <c r="BB37" s="162">
        <f>'1.6. (приказ 585)'!BB37:BJ37</f>
        <v>43957</v>
      </c>
      <c r="BC37" s="163"/>
      <c r="BD37" s="163"/>
      <c r="BE37" s="163"/>
      <c r="BF37" s="163"/>
      <c r="BG37" s="163"/>
      <c r="BH37" s="163"/>
      <c r="BI37" s="163"/>
      <c r="BJ37" s="164"/>
      <c r="BK37" s="162"/>
      <c r="BL37" s="163"/>
      <c r="BM37" s="163"/>
      <c r="BN37" s="163"/>
      <c r="BO37" s="163"/>
      <c r="BP37" s="163"/>
      <c r="BQ37" s="163"/>
      <c r="BR37" s="163"/>
      <c r="BS37" s="164"/>
      <c r="BT37" s="162">
        <f>4421320.17/1000</f>
        <v>4421.32017</v>
      </c>
      <c r="BU37" s="163">
        <v>1020701.736856</v>
      </c>
      <c r="BV37" s="163">
        <v>1020701.736856</v>
      </c>
      <c r="BW37" s="163">
        <v>1020701.736856</v>
      </c>
      <c r="BX37" s="163">
        <v>1020701.736856</v>
      </c>
      <c r="BY37" s="163">
        <v>1020701.736856</v>
      </c>
      <c r="BZ37" s="164">
        <v>1020701.736856</v>
      </c>
      <c r="CA37" s="162">
        <f>59871.08/1000</f>
        <v>59.871079999999999</v>
      </c>
      <c r="CB37" s="163"/>
      <c r="CC37" s="163"/>
      <c r="CD37" s="163"/>
      <c r="CE37" s="163"/>
      <c r="CF37" s="163"/>
      <c r="CG37" s="164"/>
      <c r="CH37" s="162">
        <f>BT37+CA37</f>
        <v>4481.1912499999999</v>
      </c>
      <c r="CI37" s="163"/>
      <c r="CJ37" s="163"/>
      <c r="CK37" s="163"/>
      <c r="CL37" s="163"/>
      <c r="CM37" s="163"/>
      <c r="CN37" s="164"/>
      <c r="CO37" s="162">
        <f t="shared" si="0"/>
        <v>39475.808749999997</v>
      </c>
      <c r="CP37" s="163"/>
      <c r="CQ37" s="163"/>
      <c r="CR37" s="163"/>
      <c r="CS37" s="163"/>
      <c r="CT37" s="163"/>
      <c r="CU37" s="164"/>
      <c r="CV37" s="162">
        <f>42999552.44/1000</f>
        <v>42999.552439999999</v>
      </c>
      <c r="CW37" s="163"/>
      <c r="CX37" s="163"/>
      <c r="CY37" s="163"/>
      <c r="CZ37" s="163"/>
      <c r="DA37" s="163"/>
      <c r="DB37" s="163"/>
      <c r="DC37" s="163"/>
      <c r="DD37" s="164"/>
      <c r="DE37" s="162"/>
      <c r="DF37" s="163"/>
      <c r="DG37" s="163"/>
      <c r="DH37" s="163"/>
      <c r="DI37" s="163"/>
      <c r="DJ37" s="163"/>
      <c r="DK37" s="163"/>
      <c r="DL37" s="163"/>
      <c r="DM37" s="164"/>
      <c r="DN37" s="162">
        <v>3409.3269700000001</v>
      </c>
      <c r="DO37" s="163">
        <v>1020701.736856</v>
      </c>
      <c r="DP37" s="163">
        <v>1020701.736856</v>
      </c>
      <c r="DQ37" s="163">
        <v>1020701.736856</v>
      </c>
      <c r="DR37" s="163">
        <v>1020701.736856</v>
      </c>
      <c r="DS37" s="163">
        <v>1020701.736856</v>
      </c>
      <c r="DT37" s="164">
        <v>1020701.736856</v>
      </c>
      <c r="DU37" s="162">
        <v>27.820130000000002</v>
      </c>
      <c r="DV37" s="163"/>
      <c r="DW37" s="163"/>
      <c r="DX37" s="163"/>
      <c r="DY37" s="163"/>
      <c r="DZ37" s="163"/>
      <c r="EA37" s="164"/>
      <c r="EB37" s="162">
        <f>DN37+DU37</f>
        <v>3437.1471000000001</v>
      </c>
      <c r="EC37" s="163"/>
      <c r="ED37" s="163"/>
      <c r="EE37" s="163"/>
      <c r="EF37" s="163"/>
      <c r="EG37" s="163"/>
      <c r="EH37" s="164"/>
      <c r="EI37" s="162">
        <f t="shared" si="3"/>
        <v>39562.405339999998</v>
      </c>
      <c r="EJ37" s="163"/>
      <c r="EK37" s="163"/>
      <c r="EL37" s="163"/>
      <c r="EM37" s="163"/>
      <c r="EN37" s="163"/>
      <c r="EO37" s="164"/>
      <c r="EP37" s="162"/>
      <c r="EQ37" s="163"/>
      <c r="ER37" s="163"/>
      <c r="ES37" s="163"/>
      <c r="ET37" s="163"/>
      <c r="EU37" s="163"/>
      <c r="EV37" s="163"/>
      <c r="EW37" s="163"/>
      <c r="EX37" s="163"/>
      <c r="EY37" s="164"/>
    </row>
    <row r="38" spans="1:155" s="26" customFormat="1" ht="8.25" customHeight="1" x14ac:dyDescent="0.15">
      <c r="A38" s="171" t="s">
        <v>226</v>
      </c>
      <c r="B38" s="172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  <c r="AA38" s="172"/>
      <c r="AB38" s="172"/>
      <c r="AC38" s="172"/>
      <c r="AD38" s="172"/>
      <c r="AE38" s="172"/>
      <c r="AF38" s="172"/>
      <c r="AG38" s="172"/>
      <c r="AH38" s="172"/>
      <c r="AI38" s="172"/>
      <c r="AJ38" s="172"/>
      <c r="AK38" s="172"/>
      <c r="AL38" s="172"/>
      <c r="AM38" s="173"/>
      <c r="AN38" s="156" t="s">
        <v>27</v>
      </c>
      <c r="AO38" s="157"/>
      <c r="AP38" s="157"/>
      <c r="AQ38" s="157"/>
      <c r="AR38" s="157"/>
      <c r="AS38" s="157"/>
      <c r="AT38" s="157"/>
      <c r="AU38" s="158"/>
      <c r="AV38" s="159"/>
      <c r="AW38" s="160"/>
      <c r="AX38" s="160"/>
      <c r="AY38" s="160"/>
      <c r="AZ38" s="160"/>
      <c r="BA38" s="161"/>
      <c r="BB38" s="162">
        <f>'1.6. (приказ 585)'!BB38:BJ38</f>
        <v>239657</v>
      </c>
      <c r="BC38" s="163"/>
      <c r="BD38" s="163"/>
      <c r="BE38" s="163"/>
      <c r="BF38" s="163"/>
      <c r="BG38" s="163"/>
      <c r="BH38" s="163"/>
      <c r="BI38" s="163"/>
      <c r="BJ38" s="164"/>
      <c r="BK38" s="162"/>
      <c r="BL38" s="163"/>
      <c r="BM38" s="163"/>
      <c r="BN38" s="163"/>
      <c r="BO38" s="163"/>
      <c r="BP38" s="163"/>
      <c r="BQ38" s="163"/>
      <c r="BR38" s="163"/>
      <c r="BS38" s="164"/>
      <c r="BT38" s="162">
        <f>BT35-BT36-BT37</f>
        <v>15653.592080000002</v>
      </c>
      <c r="BU38" s="163"/>
      <c r="BV38" s="163"/>
      <c r="BW38" s="163"/>
      <c r="BX38" s="163"/>
      <c r="BY38" s="163"/>
      <c r="BZ38" s="164"/>
      <c r="CA38" s="162">
        <f>CA35-CA36-CA37</f>
        <v>186.47242999999997</v>
      </c>
      <c r="CB38" s="163"/>
      <c r="CC38" s="163"/>
      <c r="CD38" s="163"/>
      <c r="CE38" s="163"/>
      <c r="CF38" s="163"/>
      <c r="CG38" s="164"/>
      <c r="CH38" s="162">
        <f>BT38+CA38</f>
        <v>15840.064510000002</v>
      </c>
      <c r="CI38" s="163"/>
      <c r="CJ38" s="163"/>
      <c r="CK38" s="163"/>
      <c r="CL38" s="163"/>
      <c r="CM38" s="163"/>
      <c r="CN38" s="164"/>
      <c r="CO38" s="162">
        <f t="shared" si="0"/>
        <v>223816.93549</v>
      </c>
      <c r="CP38" s="163"/>
      <c r="CQ38" s="163"/>
      <c r="CR38" s="163"/>
      <c r="CS38" s="163"/>
      <c r="CT38" s="163"/>
      <c r="CU38" s="164"/>
      <c r="CV38" s="162">
        <f>187061949.57/1000</f>
        <v>187061.94957</v>
      </c>
      <c r="CW38" s="163"/>
      <c r="CX38" s="163"/>
      <c r="CY38" s="163"/>
      <c r="CZ38" s="163"/>
      <c r="DA38" s="163"/>
      <c r="DB38" s="163"/>
      <c r="DC38" s="163"/>
      <c r="DD38" s="164"/>
      <c r="DE38" s="162"/>
      <c r="DF38" s="163"/>
      <c r="DG38" s="163"/>
      <c r="DH38" s="163"/>
      <c r="DI38" s="163"/>
      <c r="DJ38" s="163"/>
      <c r="DK38" s="163"/>
      <c r="DL38" s="163"/>
      <c r="DM38" s="164"/>
      <c r="DN38" s="162">
        <v>13287.733629999997</v>
      </c>
      <c r="DO38" s="163"/>
      <c r="DP38" s="163"/>
      <c r="DQ38" s="163"/>
      <c r="DR38" s="163"/>
      <c r="DS38" s="163"/>
      <c r="DT38" s="164"/>
      <c r="DU38" s="162">
        <v>109.68946000000001</v>
      </c>
      <c r="DV38" s="163"/>
      <c r="DW38" s="163"/>
      <c r="DX38" s="163"/>
      <c r="DY38" s="163"/>
      <c r="DZ38" s="163"/>
      <c r="EA38" s="164"/>
      <c r="EB38" s="162">
        <f>DN38+DU38</f>
        <v>13397.423089999997</v>
      </c>
      <c r="EC38" s="163"/>
      <c r="ED38" s="163"/>
      <c r="EE38" s="163"/>
      <c r="EF38" s="163"/>
      <c r="EG38" s="163"/>
      <c r="EH38" s="164"/>
      <c r="EI38" s="162">
        <f t="shared" si="3"/>
        <v>173664.52648</v>
      </c>
      <c r="EJ38" s="163"/>
      <c r="EK38" s="163"/>
      <c r="EL38" s="163"/>
      <c r="EM38" s="163"/>
      <c r="EN38" s="163"/>
      <c r="EO38" s="164"/>
      <c r="EP38" s="162"/>
      <c r="EQ38" s="163"/>
      <c r="ER38" s="163"/>
      <c r="ES38" s="163"/>
      <c r="ET38" s="163"/>
      <c r="EU38" s="163"/>
      <c r="EV38" s="163"/>
      <c r="EW38" s="163"/>
      <c r="EX38" s="163"/>
      <c r="EY38" s="164"/>
    </row>
    <row r="39" spans="1:155" s="26" customFormat="1" ht="16.5" customHeight="1" x14ac:dyDescent="0.15">
      <c r="A39" s="177" t="s">
        <v>227</v>
      </c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9"/>
      <c r="AN39" s="156" t="s">
        <v>228</v>
      </c>
      <c r="AO39" s="157"/>
      <c r="AP39" s="157"/>
      <c r="AQ39" s="157"/>
      <c r="AR39" s="157"/>
      <c r="AS39" s="157"/>
      <c r="AT39" s="157"/>
      <c r="AU39" s="158"/>
      <c r="AV39" s="159"/>
      <c r="AW39" s="160"/>
      <c r="AX39" s="160"/>
      <c r="AY39" s="160"/>
      <c r="AZ39" s="160"/>
      <c r="BA39" s="161"/>
      <c r="BB39" s="162">
        <f>'1.6. (приказ 585)'!BB39:BJ39</f>
        <v>441</v>
      </c>
      <c r="BC39" s="163"/>
      <c r="BD39" s="163"/>
      <c r="BE39" s="163"/>
      <c r="BF39" s="163"/>
      <c r="BG39" s="163"/>
      <c r="BH39" s="163"/>
      <c r="BI39" s="163"/>
      <c r="BJ39" s="164"/>
      <c r="BK39" s="162"/>
      <c r="BL39" s="163"/>
      <c r="BM39" s="163"/>
      <c r="BN39" s="163"/>
      <c r="BO39" s="163"/>
      <c r="BP39" s="163"/>
      <c r="BQ39" s="163"/>
      <c r="BR39" s="163"/>
      <c r="BS39" s="164"/>
      <c r="BT39" s="162">
        <v>43</v>
      </c>
      <c r="BU39" s="163"/>
      <c r="BV39" s="163"/>
      <c r="BW39" s="163"/>
      <c r="BX39" s="163"/>
      <c r="BY39" s="163"/>
      <c r="BZ39" s="164"/>
      <c r="CA39" s="162">
        <v>0.5</v>
      </c>
      <c r="CB39" s="163"/>
      <c r="CC39" s="163"/>
      <c r="CD39" s="163"/>
      <c r="CE39" s="163"/>
      <c r="CF39" s="163"/>
      <c r="CG39" s="164"/>
      <c r="CH39" s="162">
        <f>BT39+CA39</f>
        <v>43.5</v>
      </c>
      <c r="CI39" s="163"/>
      <c r="CJ39" s="163"/>
      <c r="CK39" s="163"/>
      <c r="CL39" s="163"/>
      <c r="CM39" s="163"/>
      <c r="CN39" s="164"/>
      <c r="CO39" s="162">
        <f>BB39-CH39</f>
        <v>397.5</v>
      </c>
      <c r="CP39" s="163"/>
      <c r="CQ39" s="163"/>
      <c r="CR39" s="163"/>
      <c r="CS39" s="163"/>
      <c r="CT39" s="163"/>
      <c r="CU39" s="164"/>
      <c r="CV39" s="162">
        <f>CV40+CV41+CV42</f>
        <v>439</v>
      </c>
      <c r="CW39" s="163"/>
      <c r="CX39" s="163"/>
      <c r="CY39" s="163"/>
      <c r="CZ39" s="163"/>
      <c r="DA39" s="163"/>
      <c r="DB39" s="163"/>
      <c r="DC39" s="163"/>
      <c r="DD39" s="164"/>
      <c r="DE39" s="162"/>
      <c r="DF39" s="163"/>
      <c r="DG39" s="163"/>
      <c r="DH39" s="163"/>
      <c r="DI39" s="163"/>
      <c r="DJ39" s="163"/>
      <c r="DK39" s="163"/>
      <c r="DL39" s="163"/>
      <c r="DM39" s="164"/>
      <c r="DN39" s="162">
        <v>39</v>
      </c>
      <c r="DO39" s="163"/>
      <c r="DP39" s="163"/>
      <c r="DQ39" s="163"/>
      <c r="DR39" s="163"/>
      <c r="DS39" s="163"/>
      <c r="DT39" s="164"/>
      <c r="DU39" s="162">
        <v>0.25</v>
      </c>
      <c r="DV39" s="163"/>
      <c r="DW39" s="163"/>
      <c r="DX39" s="163"/>
      <c r="DY39" s="163"/>
      <c r="DZ39" s="163"/>
      <c r="EA39" s="164"/>
      <c r="EB39" s="162">
        <f t="shared" ref="EB39" si="4">DN39</f>
        <v>39</v>
      </c>
      <c r="EC39" s="163"/>
      <c r="ED39" s="163"/>
      <c r="EE39" s="163"/>
      <c r="EF39" s="163"/>
      <c r="EG39" s="163"/>
      <c r="EH39" s="164"/>
      <c r="EI39" s="162">
        <f t="shared" si="3"/>
        <v>400</v>
      </c>
      <c r="EJ39" s="163"/>
      <c r="EK39" s="163"/>
      <c r="EL39" s="163"/>
      <c r="EM39" s="163"/>
      <c r="EN39" s="163"/>
      <c r="EO39" s="164"/>
      <c r="EP39" s="162"/>
      <c r="EQ39" s="163"/>
      <c r="ER39" s="163"/>
      <c r="ES39" s="163"/>
      <c r="ET39" s="163"/>
      <c r="EU39" s="163"/>
      <c r="EV39" s="163"/>
      <c r="EW39" s="163"/>
      <c r="EX39" s="163"/>
      <c r="EY39" s="164"/>
    </row>
    <row r="40" spans="1:155" s="26" customFormat="1" ht="8.25" customHeight="1" x14ac:dyDescent="0.15">
      <c r="A40" s="171" t="s">
        <v>224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172"/>
      <c r="AH40" s="172"/>
      <c r="AI40" s="172"/>
      <c r="AJ40" s="172"/>
      <c r="AK40" s="172"/>
      <c r="AL40" s="172"/>
      <c r="AM40" s="173"/>
      <c r="AN40" s="156" t="s">
        <v>228</v>
      </c>
      <c r="AO40" s="157"/>
      <c r="AP40" s="157"/>
      <c r="AQ40" s="157"/>
      <c r="AR40" s="157"/>
      <c r="AS40" s="157"/>
      <c r="AT40" s="157"/>
      <c r="AU40" s="158"/>
      <c r="AV40" s="159"/>
      <c r="AW40" s="160"/>
      <c r="AX40" s="160"/>
      <c r="AY40" s="160"/>
      <c r="AZ40" s="160"/>
      <c r="BA40" s="161"/>
      <c r="BB40" s="162">
        <f>'1.6. (приказ 585)'!BB40:BJ40</f>
        <v>24</v>
      </c>
      <c r="BC40" s="163"/>
      <c r="BD40" s="163"/>
      <c r="BE40" s="163"/>
      <c r="BF40" s="163"/>
      <c r="BG40" s="163"/>
      <c r="BH40" s="163"/>
      <c r="BI40" s="163"/>
      <c r="BJ40" s="164"/>
      <c r="BK40" s="162"/>
      <c r="BL40" s="163"/>
      <c r="BM40" s="163"/>
      <c r="BN40" s="163"/>
      <c r="BO40" s="163"/>
      <c r="BP40" s="163"/>
      <c r="BQ40" s="163"/>
      <c r="BR40" s="163"/>
      <c r="BS40" s="164"/>
      <c r="BT40" s="162">
        <v>2</v>
      </c>
      <c r="BU40" s="163"/>
      <c r="BV40" s="163"/>
      <c r="BW40" s="163"/>
      <c r="BX40" s="163"/>
      <c r="BY40" s="163"/>
      <c r="BZ40" s="164"/>
      <c r="CA40" s="162"/>
      <c r="CB40" s="163"/>
      <c r="CC40" s="163"/>
      <c r="CD40" s="163"/>
      <c r="CE40" s="163"/>
      <c r="CF40" s="163"/>
      <c r="CG40" s="164"/>
      <c r="CH40" s="162">
        <f>BT40</f>
        <v>2</v>
      </c>
      <c r="CI40" s="163"/>
      <c r="CJ40" s="163"/>
      <c r="CK40" s="163"/>
      <c r="CL40" s="163"/>
      <c r="CM40" s="163"/>
      <c r="CN40" s="164"/>
      <c r="CO40" s="162">
        <f t="shared" si="0"/>
        <v>22</v>
      </c>
      <c r="CP40" s="163"/>
      <c r="CQ40" s="163"/>
      <c r="CR40" s="163"/>
      <c r="CS40" s="163"/>
      <c r="CT40" s="163"/>
      <c r="CU40" s="164"/>
      <c r="CV40" s="162">
        <v>24</v>
      </c>
      <c r="CW40" s="163"/>
      <c r="CX40" s="163"/>
      <c r="CY40" s="163"/>
      <c r="CZ40" s="163"/>
      <c r="DA40" s="163"/>
      <c r="DB40" s="163"/>
      <c r="DC40" s="163"/>
      <c r="DD40" s="164"/>
      <c r="DE40" s="162"/>
      <c r="DF40" s="163"/>
      <c r="DG40" s="163"/>
      <c r="DH40" s="163"/>
      <c r="DI40" s="163"/>
      <c r="DJ40" s="163"/>
      <c r="DK40" s="163"/>
      <c r="DL40" s="163"/>
      <c r="DM40" s="164"/>
      <c r="DN40" s="162">
        <v>2</v>
      </c>
      <c r="DO40" s="163"/>
      <c r="DP40" s="163"/>
      <c r="DQ40" s="163"/>
      <c r="DR40" s="163"/>
      <c r="DS40" s="163"/>
      <c r="DT40" s="164"/>
      <c r="DU40" s="162"/>
      <c r="DV40" s="163"/>
      <c r="DW40" s="163"/>
      <c r="DX40" s="163"/>
      <c r="DY40" s="163"/>
      <c r="DZ40" s="163"/>
      <c r="EA40" s="164"/>
      <c r="EB40" s="162">
        <f>DN40</f>
        <v>2</v>
      </c>
      <c r="EC40" s="163"/>
      <c r="ED40" s="163"/>
      <c r="EE40" s="163"/>
      <c r="EF40" s="163"/>
      <c r="EG40" s="163"/>
      <c r="EH40" s="164"/>
      <c r="EI40" s="162">
        <f t="shared" si="3"/>
        <v>22</v>
      </c>
      <c r="EJ40" s="163"/>
      <c r="EK40" s="163"/>
      <c r="EL40" s="163"/>
      <c r="EM40" s="163"/>
      <c r="EN40" s="163"/>
      <c r="EO40" s="164"/>
      <c r="EP40" s="162"/>
      <c r="EQ40" s="163"/>
      <c r="ER40" s="163"/>
      <c r="ES40" s="163"/>
      <c r="ET40" s="163"/>
      <c r="EU40" s="163"/>
      <c r="EV40" s="163"/>
      <c r="EW40" s="163"/>
      <c r="EX40" s="163"/>
      <c r="EY40" s="164"/>
    </row>
    <row r="41" spans="1:155" s="26" customFormat="1" ht="8.25" customHeight="1" x14ac:dyDescent="0.15">
      <c r="A41" s="171" t="s">
        <v>225</v>
      </c>
      <c r="B41" s="172"/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2"/>
      <c r="Z41" s="172"/>
      <c r="AA41" s="172"/>
      <c r="AB41" s="172"/>
      <c r="AC41" s="172"/>
      <c r="AD41" s="172"/>
      <c r="AE41" s="172"/>
      <c r="AF41" s="172"/>
      <c r="AG41" s="172"/>
      <c r="AH41" s="172"/>
      <c r="AI41" s="172"/>
      <c r="AJ41" s="172"/>
      <c r="AK41" s="172"/>
      <c r="AL41" s="172"/>
      <c r="AM41" s="173"/>
      <c r="AN41" s="156" t="s">
        <v>228</v>
      </c>
      <c r="AO41" s="157"/>
      <c r="AP41" s="157"/>
      <c r="AQ41" s="157"/>
      <c r="AR41" s="157"/>
      <c r="AS41" s="157"/>
      <c r="AT41" s="157"/>
      <c r="AU41" s="158"/>
      <c r="AV41" s="159"/>
      <c r="AW41" s="160"/>
      <c r="AX41" s="160"/>
      <c r="AY41" s="160"/>
      <c r="AZ41" s="160"/>
      <c r="BA41" s="161"/>
      <c r="BB41" s="162">
        <f>'1.6. (приказ 585)'!BB41:BJ41</f>
        <v>56</v>
      </c>
      <c r="BC41" s="163"/>
      <c r="BD41" s="163"/>
      <c r="BE41" s="163"/>
      <c r="BF41" s="163"/>
      <c r="BG41" s="163"/>
      <c r="BH41" s="163"/>
      <c r="BI41" s="163"/>
      <c r="BJ41" s="164"/>
      <c r="BK41" s="162"/>
      <c r="BL41" s="163"/>
      <c r="BM41" s="163"/>
      <c r="BN41" s="163"/>
      <c r="BO41" s="163"/>
      <c r="BP41" s="163"/>
      <c r="BQ41" s="163"/>
      <c r="BR41" s="163"/>
      <c r="BS41" s="164"/>
      <c r="BT41" s="162">
        <v>6</v>
      </c>
      <c r="BU41" s="163"/>
      <c r="BV41" s="163"/>
      <c r="BW41" s="163"/>
      <c r="BX41" s="163"/>
      <c r="BY41" s="163"/>
      <c r="BZ41" s="164"/>
      <c r="CA41" s="162"/>
      <c r="CB41" s="163"/>
      <c r="CC41" s="163"/>
      <c r="CD41" s="163"/>
      <c r="CE41" s="163"/>
      <c r="CF41" s="163"/>
      <c r="CG41" s="164"/>
      <c r="CH41" s="162">
        <v>6.5</v>
      </c>
      <c r="CI41" s="163"/>
      <c r="CJ41" s="163"/>
      <c r="CK41" s="163"/>
      <c r="CL41" s="163"/>
      <c r="CM41" s="163"/>
      <c r="CN41" s="164"/>
      <c r="CO41" s="162">
        <f t="shared" si="0"/>
        <v>49.5</v>
      </c>
      <c r="CP41" s="163"/>
      <c r="CQ41" s="163"/>
      <c r="CR41" s="163"/>
      <c r="CS41" s="163"/>
      <c r="CT41" s="163"/>
      <c r="CU41" s="164"/>
      <c r="CV41" s="162">
        <v>56</v>
      </c>
      <c r="CW41" s="163"/>
      <c r="CX41" s="163"/>
      <c r="CY41" s="163"/>
      <c r="CZ41" s="163"/>
      <c r="DA41" s="163"/>
      <c r="DB41" s="163"/>
      <c r="DC41" s="163"/>
      <c r="DD41" s="164"/>
      <c r="DE41" s="162"/>
      <c r="DF41" s="163"/>
      <c r="DG41" s="163"/>
      <c r="DH41" s="163"/>
      <c r="DI41" s="163"/>
      <c r="DJ41" s="163"/>
      <c r="DK41" s="163"/>
      <c r="DL41" s="163"/>
      <c r="DM41" s="164"/>
      <c r="DN41" s="162">
        <v>6</v>
      </c>
      <c r="DO41" s="163"/>
      <c r="DP41" s="163"/>
      <c r="DQ41" s="163"/>
      <c r="DR41" s="163"/>
      <c r="DS41" s="163"/>
      <c r="DT41" s="164"/>
      <c r="DU41" s="162"/>
      <c r="DV41" s="163"/>
      <c r="DW41" s="163"/>
      <c r="DX41" s="163"/>
      <c r="DY41" s="163"/>
      <c r="DZ41" s="163"/>
      <c r="EA41" s="164"/>
      <c r="EB41" s="162">
        <f t="shared" ref="EB41:EB42" si="5">DN41</f>
        <v>6</v>
      </c>
      <c r="EC41" s="163"/>
      <c r="ED41" s="163"/>
      <c r="EE41" s="163"/>
      <c r="EF41" s="163"/>
      <c r="EG41" s="163"/>
      <c r="EH41" s="164"/>
      <c r="EI41" s="162">
        <f t="shared" si="3"/>
        <v>50</v>
      </c>
      <c r="EJ41" s="163"/>
      <c r="EK41" s="163"/>
      <c r="EL41" s="163"/>
      <c r="EM41" s="163"/>
      <c r="EN41" s="163"/>
      <c r="EO41" s="164"/>
      <c r="EP41" s="162"/>
      <c r="EQ41" s="163"/>
      <c r="ER41" s="163"/>
      <c r="ES41" s="163"/>
      <c r="ET41" s="163"/>
      <c r="EU41" s="163"/>
      <c r="EV41" s="163"/>
      <c r="EW41" s="163"/>
      <c r="EX41" s="163"/>
      <c r="EY41" s="164"/>
    </row>
    <row r="42" spans="1:155" s="26" customFormat="1" ht="8.25" customHeight="1" x14ac:dyDescent="0.15">
      <c r="A42" s="171" t="s">
        <v>226</v>
      </c>
      <c r="B42" s="172"/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172"/>
      <c r="AK42" s="172"/>
      <c r="AL42" s="172"/>
      <c r="AM42" s="173"/>
      <c r="AN42" s="156" t="s">
        <v>228</v>
      </c>
      <c r="AO42" s="157"/>
      <c r="AP42" s="157"/>
      <c r="AQ42" s="157"/>
      <c r="AR42" s="157"/>
      <c r="AS42" s="157"/>
      <c r="AT42" s="157"/>
      <c r="AU42" s="158"/>
      <c r="AV42" s="159"/>
      <c r="AW42" s="160"/>
      <c r="AX42" s="160"/>
      <c r="AY42" s="160"/>
      <c r="AZ42" s="160"/>
      <c r="BA42" s="161"/>
      <c r="BB42" s="162">
        <f>'1.6. (приказ 585)'!BB42:BJ42</f>
        <v>361</v>
      </c>
      <c r="BC42" s="163"/>
      <c r="BD42" s="163"/>
      <c r="BE42" s="163"/>
      <c r="BF42" s="163"/>
      <c r="BG42" s="163"/>
      <c r="BH42" s="163"/>
      <c r="BI42" s="163"/>
      <c r="BJ42" s="164"/>
      <c r="BK42" s="162"/>
      <c r="BL42" s="163"/>
      <c r="BM42" s="163"/>
      <c r="BN42" s="163"/>
      <c r="BO42" s="163"/>
      <c r="BP42" s="163"/>
      <c r="BQ42" s="163"/>
      <c r="BR42" s="163"/>
      <c r="BS42" s="164"/>
      <c r="BT42" s="162">
        <f>BT39-BT41-BT40</f>
        <v>35</v>
      </c>
      <c r="BU42" s="163"/>
      <c r="BV42" s="163"/>
      <c r="BW42" s="163"/>
      <c r="BX42" s="163"/>
      <c r="BY42" s="163"/>
      <c r="BZ42" s="164"/>
      <c r="CA42" s="162"/>
      <c r="CB42" s="163"/>
      <c r="CC42" s="163"/>
      <c r="CD42" s="163"/>
      <c r="CE42" s="163"/>
      <c r="CF42" s="163"/>
      <c r="CG42" s="164"/>
      <c r="CH42" s="162">
        <f t="shared" ref="CH42" si="6">BT42</f>
        <v>35</v>
      </c>
      <c r="CI42" s="163"/>
      <c r="CJ42" s="163"/>
      <c r="CK42" s="163"/>
      <c r="CL42" s="163"/>
      <c r="CM42" s="163"/>
      <c r="CN42" s="164"/>
      <c r="CO42" s="162">
        <f t="shared" si="0"/>
        <v>326</v>
      </c>
      <c r="CP42" s="163"/>
      <c r="CQ42" s="163"/>
      <c r="CR42" s="163"/>
      <c r="CS42" s="163"/>
      <c r="CT42" s="163"/>
      <c r="CU42" s="164"/>
      <c r="CV42" s="162">
        <v>359</v>
      </c>
      <c r="CW42" s="163"/>
      <c r="CX42" s="163"/>
      <c r="CY42" s="163"/>
      <c r="CZ42" s="163"/>
      <c r="DA42" s="163"/>
      <c r="DB42" s="163"/>
      <c r="DC42" s="163"/>
      <c r="DD42" s="164"/>
      <c r="DE42" s="162"/>
      <c r="DF42" s="163"/>
      <c r="DG42" s="163"/>
      <c r="DH42" s="163"/>
      <c r="DI42" s="163"/>
      <c r="DJ42" s="163"/>
      <c r="DK42" s="163"/>
      <c r="DL42" s="163"/>
      <c r="DM42" s="164"/>
      <c r="DN42" s="162">
        <v>31</v>
      </c>
      <c r="DO42" s="163"/>
      <c r="DP42" s="163"/>
      <c r="DQ42" s="163"/>
      <c r="DR42" s="163"/>
      <c r="DS42" s="163"/>
      <c r="DT42" s="164"/>
      <c r="DU42" s="162"/>
      <c r="DV42" s="163"/>
      <c r="DW42" s="163"/>
      <c r="DX42" s="163"/>
      <c r="DY42" s="163"/>
      <c r="DZ42" s="163"/>
      <c r="EA42" s="164"/>
      <c r="EB42" s="162">
        <f t="shared" si="5"/>
        <v>31</v>
      </c>
      <c r="EC42" s="163"/>
      <c r="ED42" s="163"/>
      <c r="EE42" s="163"/>
      <c r="EF42" s="163"/>
      <c r="EG42" s="163"/>
      <c r="EH42" s="164"/>
      <c r="EI42" s="162">
        <f t="shared" si="3"/>
        <v>328</v>
      </c>
      <c r="EJ42" s="163"/>
      <c r="EK42" s="163"/>
      <c r="EL42" s="163"/>
      <c r="EM42" s="163"/>
      <c r="EN42" s="163"/>
      <c r="EO42" s="164"/>
      <c r="EP42" s="162"/>
      <c r="EQ42" s="163"/>
      <c r="ER42" s="163"/>
      <c r="ES42" s="163"/>
      <c r="ET42" s="163"/>
      <c r="EU42" s="163"/>
      <c r="EV42" s="163"/>
      <c r="EW42" s="163"/>
      <c r="EX42" s="163"/>
      <c r="EY42" s="164"/>
    </row>
    <row r="43" spans="1:155" s="26" customFormat="1" ht="41.25" customHeight="1" x14ac:dyDescent="0.15">
      <c r="A43" s="165" t="s">
        <v>229</v>
      </c>
      <c r="B43" s="166"/>
      <c r="C43" s="166"/>
      <c r="D43" s="166"/>
      <c r="E43" s="166"/>
      <c r="F43" s="166"/>
      <c r="G43" s="166"/>
      <c r="H43" s="166"/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66"/>
      <c r="V43" s="166"/>
      <c r="W43" s="166"/>
      <c r="X43" s="166"/>
      <c r="Y43" s="166"/>
      <c r="Z43" s="166"/>
      <c r="AA43" s="166"/>
      <c r="AB43" s="166"/>
      <c r="AC43" s="166"/>
      <c r="AD43" s="166"/>
      <c r="AE43" s="166"/>
      <c r="AF43" s="166"/>
      <c r="AG43" s="166"/>
      <c r="AH43" s="166"/>
      <c r="AI43" s="166"/>
      <c r="AJ43" s="166"/>
      <c r="AK43" s="166"/>
      <c r="AL43" s="166"/>
      <c r="AM43" s="167"/>
      <c r="AN43" s="156" t="s">
        <v>27</v>
      </c>
      <c r="AO43" s="157"/>
      <c r="AP43" s="157"/>
      <c r="AQ43" s="157"/>
      <c r="AR43" s="157"/>
      <c r="AS43" s="157"/>
      <c r="AT43" s="157"/>
      <c r="AU43" s="158"/>
      <c r="AV43" s="159" t="s">
        <v>230</v>
      </c>
      <c r="AW43" s="160"/>
      <c r="AX43" s="160"/>
      <c r="AY43" s="160"/>
      <c r="AZ43" s="160"/>
      <c r="BA43" s="161"/>
      <c r="BB43" s="162">
        <f>'1.6. (приказ 585)'!BB43:BJ43</f>
        <v>95097</v>
      </c>
      <c r="BC43" s="163"/>
      <c r="BD43" s="163"/>
      <c r="BE43" s="163"/>
      <c r="BF43" s="163"/>
      <c r="BG43" s="163"/>
      <c r="BH43" s="163"/>
      <c r="BI43" s="163"/>
      <c r="BJ43" s="164"/>
      <c r="BK43" s="162"/>
      <c r="BL43" s="163"/>
      <c r="BM43" s="163"/>
      <c r="BN43" s="163"/>
      <c r="BO43" s="163"/>
      <c r="BP43" s="163"/>
      <c r="BQ43" s="163"/>
      <c r="BR43" s="163"/>
      <c r="BS43" s="164"/>
      <c r="BT43" s="162">
        <f>'Прил.2 (приказ 1831-э) (филиал)'!BW47</f>
        <v>6642.3149999999996</v>
      </c>
      <c r="BU43" s="163"/>
      <c r="BV43" s="163"/>
      <c r="BW43" s="163"/>
      <c r="BX43" s="163"/>
      <c r="BY43" s="163"/>
      <c r="BZ43" s="164"/>
      <c r="CA43" s="162">
        <f>79697.01/1000</f>
        <v>79.697009999999992</v>
      </c>
      <c r="CB43" s="163"/>
      <c r="CC43" s="163"/>
      <c r="CD43" s="163"/>
      <c r="CE43" s="163"/>
      <c r="CF43" s="163"/>
      <c r="CG43" s="164"/>
      <c r="CH43" s="162">
        <f>BT43+CA43</f>
        <v>6722.0120099999995</v>
      </c>
      <c r="CI43" s="163"/>
      <c r="CJ43" s="163"/>
      <c r="CK43" s="163"/>
      <c r="CL43" s="163"/>
      <c r="CM43" s="163"/>
      <c r="CN43" s="164"/>
      <c r="CO43" s="162">
        <f t="shared" si="0"/>
        <v>88374.987989999994</v>
      </c>
      <c r="CP43" s="163"/>
      <c r="CQ43" s="163"/>
      <c r="CR43" s="163"/>
      <c r="CS43" s="163"/>
      <c r="CT43" s="163"/>
      <c r="CU43" s="164"/>
      <c r="CV43" s="162">
        <v>76945.279999999999</v>
      </c>
      <c r="CW43" s="163"/>
      <c r="CX43" s="163"/>
      <c r="CY43" s="163"/>
      <c r="CZ43" s="163"/>
      <c r="DA43" s="163"/>
      <c r="DB43" s="163"/>
      <c r="DC43" s="163"/>
      <c r="DD43" s="164"/>
      <c r="DE43" s="162"/>
      <c r="DF43" s="163"/>
      <c r="DG43" s="163"/>
      <c r="DH43" s="163"/>
      <c r="DI43" s="163"/>
      <c r="DJ43" s="163"/>
      <c r="DK43" s="163"/>
      <c r="DL43" s="163"/>
      <c r="DM43" s="164"/>
      <c r="DN43" s="162">
        <v>5573.4301399999995</v>
      </c>
      <c r="DO43" s="163"/>
      <c r="DP43" s="163"/>
      <c r="DQ43" s="163"/>
      <c r="DR43" s="163"/>
      <c r="DS43" s="163"/>
      <c r="DT43" s="164"/>
      <c r="DU43" s="162">
        <v>45.761859999999999</v>
      </c>
      <c r="DV43" s="163"/>
      <c r="DW43" s="163"/>
      <c r="DX43" s="163"/>
      <c r="DY43" s="163"/>
      <c r="DZ43" s="163"/>
      <c r="EA43" s="164"/>
      <c r="EB43" s="162">
        <f>DN43+DU43</f>
        <v>5619.1919999999991</v>
      </c>
      <c r="EC43" s="163"/>
      <c r="ED43" s="163"/>
      <c r="EE43" s="163"/>
      <c r="EF43" s="163"/>
      <c r="EG43" s="163"/>
      <c r="EH43" s="164"/>
      <c r="EI43" s="162">
        <f t="shared" si="3"/>
        <v>71326.088000000003</v>
      </c>
      <c r="EJ43" s="163"/>
      <c r="EK43" s="163"/>
      <c r="EL43" s="163"/>
      <c r="EM43" s="163"/>
      <c r="EN43" s="163"/>
      <c r="EO43" s="164"/>
      <c r="EP43" s="162"/>
      <c r="EQ43" s="163"/>
      <c r="ER43" s="163"/>
      <c r="ES43" s="163"/>
      <c r="ET43" s="163"/>
      <c r="EU43" s="163"/>
      <c r="EV43" s="163"/>
      <c r="EW43" s="163"/>
      <c r="EX43" s="163"/>
      <c r="EY43" s="164"/>
    </row>
    <row r="44" spans="1:155" s="26" customFormat="1" ht="8.25" customHeight="1" x14ac:dyDescent="0.15">
      <c r="A44" s="165" t="s">
        <v>231</v>
      </c>
      <c r="B44" s="166"/>
      <c r="C44" s="166"/>
      <c r="D44" s="166"/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G44" s="166"/>
      <c r="AH44" s="166"/>
      <c r="AI44" s="166"/>
      <c r="AJ44" s="166"/>
      <c r="AK44" s="166"/>
      <c r="AL44" s="166"/>
      <c r="AM44" s="167"/>
      <c r="AN44" s="156" t="s">
        <v>27</v>
      </c>
      <c r="AO44" s="157"/>
      <c r="AP44" s="157"/>
      <c r="AQ44" s="157"/>
      <c r="AR44" s="157"/>
      <c r="AS44" s="157"/>
      <c r="AT44" s="157"/>
      <c r="AU44" s="158"/>
      <c r="AV44" s="159" t="s">
        <v>232</v>
      </c>
      <c r="AW44" s="160"/>
      <c r="AX44" s="160"/>
      <c r="AY44" s="160"/>
      <c r="AZ44" s="160"/>
      <c r="BA44" s="161"/>
      <c r="BB44" s="162">
        <f>'1.6. (приказ 585)'!BB44:BJ44</f>
        <v>11901</v>
      </c>
      <c r="BC44" s="163"/>
      <c r="BD44" s="163"/>
      <c r="BE44" s="163"/>
      <c r="BF44" s="163"/>
      <c r="BG44" s="163"/>
      <c r="BH44" s="163"/>
      <c r="BI44" s="163"/>
      <c r="BJ44" s="164"/>
      <c r="BK44" s="162"/>
      <c r="BL44" s="163"/>
      <c r="BM44" s="163"/>
      <c r="BN44" s="163"/>
      <c r="BO44" s="163"/>
      <c r="BP44" s="163"/>
      <c r="BQ44" s="163"/>
      <c r="BR44" s="163"/>
      <c r="BS44" s="164"/>
      <c r="BT44" s="162">
        <f>'Прил.2 (приказ 1831-э) (филиал)'!BW49</f>
        <v>678.29803000000004</v>
      </c>
      <c r="BU44" s="163"/>
      <c r="BV44" s="163"/>
      <c r="BW44" s="163"/>
      <c r="BX44" s="163"/>
      <c r="BY44" s="163"/>
      <c r="BZ44" s="164"/>
      <c r="CA44" s="162"/>
      <c r="CB44" s="163"/>
      <c r="CC44" s="163"/>
      <c r="CD44" s="163"/>
      <c r="CE44" s="163"/>
      <c r="CF44" s="163"/>
      <c r="CG44" s="164"/>
      <c r="CH44" s="162">
        <f>BT44+CA44</f>
        <v>678.29803000000004</v>
      </c>
      <c r="CI44" s="163"/>
      <c r="CJ44" s="163"/>
      <c r="CK44" s="163"/>
      <c r="CL44" s="163"/>
      <c r="CM44" s="163"/>
      <c r="CN44" s="164"/>
      <c r="CO44" s="162">
        <f t="shared" si="0"/>
        <v>11222.70197</v>
      </c>
      <c r="CP44" s="163"/>
      <c r="CQ44" s="163"/>
      <c r="CR44" s="163"/>
      <c r="CS44" s="163"/>
      <c r="CT44" s="163"/>
      <c r="CU44" s="164"/>
      <c r="CV44" s="162">
        <v>9678</v>
      </c>
      <c r="CW44" s="163"/>
      <c r="CX44" s="163"/>
      <c r="CY44" s="163"/>
      <c r="CZ44" s="163"/>
      <c r="DA44" s="163"/>
      <c r="DB44" s="163"/>
      <c r="DC44" s="163"/>
      <c r="DD44" s="164"/>
      <c r="DE44" s="162"/>
      <c r="DF44" s="163"/>
      <c r="DG44" s="163"/>
      <c r="DH44" s="163"/>
      <c r="DI44" s="163"/>
      <c r="DJ44" s="163"/>
      <c r="DK44" s="163"/>
      <c r="DL44" s="163"/>
      <c r="DM44" s="164"/>
      <c r="DN44" s="162">
        <v>367.50190000000003</v>
      </c>
      <c r="DO44" s="163"/>
      <c r="DP44" s="163"/>
      <c r="DQ44" s="163"/>
      <c r="DR44" s="163"/>
      <c r="DS44" s="163"/>
      <c r="DT44" s="164"/>
      <c r="DU44" s="162"/>
      <c r="DV44" s="163"/>
      <c r="DW44" s="163"/>
      <c r="DX44" s="163"/>
      <c r="DY44" s="163"/>
      <c r="DZ44" s="163"/>
      <c r="EA44" s="164"/>
      <c r="EB44" s="162">
        <f>DN44+DU44</f>
        <v>367.50190000000003</v>
      </c>
      <c r="EC44" s="163"/>
      <c r="ED44" s="163"/>
      <c r="EE44" s="163"/>
      <c r="EF44" s="163"/>
      <c r="EG44" s="163"/>
      <c r="EH44" s="164"/>
      <c r="EI44" s="162">
        <f t="shared" si="3"/>
        <v>9310.4981000000007</v>
      </c>
      <c r="EJ44" s="163"/>
      <c r="EK44" s="163"/>
      <c r="EL44" s="163"/>
      <c r="EM44" s="163"/>
      <c r="EN44" s="163"/>
      <c r="EO44" s="164"/>
      <c r="EP44" s="162"/>
      <c r="EQ44" s="163"/>
      <c r="ER44" s="163"/>
      <c r="ES44" s="163"/>
      <c r="ET44" s="163"/>
      <c r="EU44" s="163"/>
      <c r="EV44" s="163"/>
      <c r="EW44" s="163"/>
      <c r="EX44" s="163"/>
      <c r="EY44" s="164"/>
    </row>
    <row r="45" spans="1:155" s="26" customFormat="1" ht="8.25" customHeight="1" x14ac:dyDescent="0.15">
      <c r="A45" s="165" t="s">
        <v>233</v>
      </c>
      <c r="B45" s="166"/>
      <c r="C45" s="166"/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7"/>
      <c r="AN45" s="156" t="s">
        <v>27</v>
      </c>
      <c r="AO45" s="157"/>
      <c r="AP45" s="157"/>
      <c r="AQ45" s="157"/>
      <c r="AR45" s="157"/>
      <c r="AS45" s="157"/>
      <c r="AT45" s="157"/>
      <c r="AU45" s="158"/>
      <c r="AV45" s="159" t="s">
        <v>234</v>
      </c>
      <c r="AW45" s="160"/>
      <c r="AX45" s="160"/>
      <c r="AY45" s="160"/>
      <c r="AZ45" s="160"/>
      <c r="BA45" s="161"/>
      <c r="BB45" s="162">
        <f>'1.6. (приказ 585)'!BB45:BJ45</f>
        <v>36615</v>
      </c>
      <c r="BC45" s="163"/>
      <c r="BD45" s="163"/>
      <c r="BE45" s="163"/>
      <c r="BF45" s="163"/>
      <c r="BG45" s="163"/>
      <c r="BH45" s="163"/>
      <c r="BI45" s="163"/>
      <c r="BJ45" s="164"/>
      <c r="BK45" s="162"/>
      <c r="BL45" s="163"/>
      <c r="BM45" s="163"/>
      <c r="BN45" s="163"/>
      <c r="BO45" s="163"/>
      <c r="BP45" s="163"/>
      <c r="BQ45" s="163"/>
      <c r="BR45" s="163"/>
      <c r="BS45" s="164"/>
      <c r="BT45" s="162">
        <f>'Прил.2 (приказ 1831-э) (филиал)'!BW46</f>
        <v>12602.177</v>
      </c>
      <c r="BU45" s="163"/>
      <c r="BV45" s="163"/>
      <c r="BW45" s="163"/>
      <c r="BX45" s="163"/>
      <c r="BY45" s="163"/>
      <c r="BZ45" s="164"/>
      <c r="CA45" s="162"/>
      <c r="CB45" s="163"/>
      <c r="CC45" s="163"/>
      <c r="CD45" s="163"/>
      <c r="CE45" s="163"/>
      <c r="CF45" s="163"/>
      <c r="CG45" s="164"/>
      <c r="CH45" s="162">
        <f>BT45+CA45</f>
        <v>12602.177</v>
      </c>
      <c r="CI45" s="163"/>
      <c r="CJ45" s="163"/>
      <c r="CK45" s="163"/>
      <c r="CL45" s="163"/>
      <c r="CM45" s="163"/>
      <c r="CN45" s="164"/>
      <c r="CO45" s="162">
        <f t="shared" si="0"/>
        <v>24012.823</v>
      </c>
      <c r="CP45" s="163"/>
      <c r="CQ45" s="163"/>
      <c r="CR45" s="163"/>
      <c r="CS45" s="163"/>
      <c r="CT45" s="163"/>
      <c r="CU45" s="164"/>
      <c r="CV45" s="162">
        <v>60941</v>
      </c>
      <c r="CW45" s="163"/>
      <c r="CX45" s="163"/>
      <c r="CY45" s="163"/>
      <c r="CZ45" s="163"/>
      <c r="DA45" s="163"/>
      <c r="DB45" s="163"/>
      <c r="DC45" s="163"/>
      <c r="DD45" s="164"/>
      <c r="DE45" s="162"/>
      <c r="DF45" s="163"/>
      <c r="DG45" s="163"/>
      <c r="DH45" s="163"/>
      <c r="DI45" s="163"/>
      <c r="DJ45" s="163"/>
      <c r="DK45" s="163"/>
      <c r="DL45" s="163"/>
      <c r="DM45" s="164"/>
      <c r="DN45" s="162">
        <v>13523.393119999999</v>
      </c>
      <c r="DO45" s="163"/>
      <c r="DP45" s="163"/>
      <c r="DQ45" s="163"/>
      <c r="DR45" s="163"/>
      <c r="DS45" s="163"/>
      <c r="DT45" s="164"/>
      <c r="DU45" s="162"/>
      <c r="DV45" s="163"/>
      <c r="DW45" s="163"/>
      <c r="DX45" s="163"/>
      <c r="DY45" s="163"/>
      <c r="DZ45" s="163"/>
      <c r="EA45" s="164"/>
      <c r="EB45" s="162">
        <f>DN45+DU45</f>
        <v>13523.393119999999</v>
      </c>
      <c r="EC45" s="163"/>
      <c r="ED45" s="163"/>
      <c r="EE45" s="163"/>
      <c r="EF45" s="163"/>
      <c r="EG45" s="163"/>
      <c r="EH45" s="164"/>
      <c r="EI45" s="162">
        <f t="shared" si="3"/>
        <v>47417.606879999999</v>
      </c>
      <c r="EJ45" s="163"/>
      <c r="EK45" s="163"/>
      <c r="EL45" s="163"/>
      <c r="EM45" s="163"/>
      <c r="EN45" s="163"/>
      <c r="EO45" s="164"/>
      <c r="EP45" s="162"/>
      <c r="EQ45" s="163"/>
      <c r="ER45" s="163"/>
      <c r="ES45" s="163"/>
      <c r="ET45" s="163"/>
      <c r="EU45" s="163"/>
      <c r="EV45" s="163"/>
      <c r="EW45" s="163"/>
      <c r="EX45" s="163"/>
      <c r="EY45" s="164"/>
    </row>
    <row r="46" spans="1:155" s="26" customFormat="1" ht="8.25" customHeight="1" x14ac:dyDescent="0.15">
      <c r="A46" s="177" t="s">
        <v>77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9"/>
      <c r="AN46" s="156" t="s">
        <v>27</v>
      </c>
      <c r="AO46" s="157"/>
      <c r="AP46" s="157"/>
      <c r="AQ46" s="157"/>
      <c r="AR46" s="157"/>
      <c r="AS46" s="157"/>
      <c r="AT46" s="157"/>
      <c r="AU46" s="158"/>
      <c r="AV46" s="159" t="s">
        <v>235</v>
      </c>
      <c r="AW46" s="160"/>
      <c r="AX46" s="160"/>
      <c r="AY46" s="160"/>
      <c r="AZ46" s="160"/>
      <c r="BA46" s="161"/>
      <c r="BB46" s="162">
        <f>'1.6. (приказ 585)'!BB46:BJ46</f>
        <v>36615</v>
      </c>
      <c r="BC46" s="163"/>
      <c r="BD46" s="163"/>
      <c r="BE46" s="163"/>
      <c r="BF46" s="163"/>
      <c r="BG46" s="163"/>
      <c r="BH46" s="163"/>
      <c r="BI46" s="163"/>
      <c r="BJ46" s="164"/>
      <c r="BK46" s="162"/>
      <c r="BL46" s="163"/>
      <c r="BM46" s="163"/>
      <c r="BN46" s="163"/>
      <c r="BO46" s="163"/>
      <c r="BP46" s="163"/>
      <c r="BQ46" s="163"/>
      <c r="BR46" s="163"/>
      <c r="BS46" s="164"/>
      <c r="BT46" s="162">
        <f>BT45</f>
        <v>12602.177</v>
      </c>
      <c r="BU46" s="163"/>
      <c r="BV46" s="163"/>
      <c r="BW46" s="163"/>
      <c r="BX46" s="163"/>
      <c r="BY46" s="163"/>
      <c r="BZ46" s="164"/>
      <c r="CA46" s="162"/>
      <c r="CB46" s="163"/>
      <c r="CC46" s="163"/>
      <c r="CD46" s="163"/>
      <c r="CE46" s="163"/>
      <c r="CF46" s="163"/>
      <c r="CG46" s="164"/>
      <c r="CH46" s="162">
        <f>BT46+CA46</f>
        <v>12602.177</v>
      </c>
      <c r="CI46" s="163"/>
      <c r="CJ46" s="163"/>
      <c r="CK46" s="163"/>
      <c r="CL46" s="163"/>
      <c r="CM46" s="163"/>
      <c r="CN46" s="164"/>
      <c r="CO46" s="162">
        <f t="shared" si="0"/>
        <v>24012.823</v>
      </c>
      <c r="CP46" s="163"/>
      <c r="CQ46" s="163"/>
      <c r="CR46" s="163"/>
      <c r="CS46" s="163"/>
      <c r="CT46" s="163"/>
      <c r="CU46" s="164"/>
      <c r="CV46" s="162">
        <f>CV45</f>
        <v>60941</v>
      </c>
      <c r="CW46" s="163"/>
      <c r="CX46" s="163"/>
      <c r="CY46" s="163"/>
      <c r="CZ46" s="163"/>
      <c r="DA46" s="163"/>
      <c r="DB46" s="163"/>
      <c r="DC46" s="163"/>
      <c r="DD46" s="164"/>
      <c r="DE46" s="162"/>
      <c r="DF46" s="163"/>
      <c r="DG46" s="163"/>
      <c r="DH46" s="163"/>
      <c r="DI46" s="163"/>
      <c r="DJ46" s="163"/>
      <c r="DK46" s="163"/>
      <c r="DL46" s="163"/>
      <c r="DM46" s="164"/>
      <c r="DN46" s="162">
        <v>13523.393119999999</v>
      </c>
      <c r="DO46" s="163"/>
      <c r="DP46" s="163"/>
      <c r="DQ46" s="163"/>
      <c r="DR46" s="163"/>
      <c r="DS46" s="163"/>
      <c r="DT46" s="164"/>
      <c r="DU46" s="162"/>
      <c r="DV46" s="163"/>
      <c r="DW46" s="163"/>
      <c r="DX46" s="163"/>
      <c r="DY46" s="163"/>
      <c r="DZ46" s="163"/>
      <c r="EA46" s="164"/>
      <c r="EB46" s="162">
        <f>DN46+DU46</f>
        <v>13523.393119999999</v>
      </c>
      <c r="EC46" s="163"/>
      <c r="ED46" s="163"/>
      <c r="EE46" s="163"/>
      <c r="EF46" s="163"/>
      <c r="EG46" s="163"/>
      <c r="EH46" s="164"/>
      <c r="EI46" s="162">
        <f t="shared" si="3"/>
        <v>47417.606879999999</v>
      </c>
      <c r="EJ46" s="163"/>
      <c r="EK46" s="163"/>
      <c r="EL46" s="163"/>
      <c r="EM46" s="163"/>
      <c r="EN46" s="163"/>
      <c r="EO46" s="164"/>
      <c r="EP46" s="162"/>
      <c r="EQ46" s="163"/>
      <c r="ER46" s="163"/>
      <c r="ES46" s="163"/>
      <c r="ET46" s="163"/>
      <c r="EU46" s="163"/>
      <c r="EV46" s="163"/>
      <c r="EW46" s="163"/>
      <c r="EX46" s="163"/>
      <c r="EY46" s="164"/>
    </row>
    <row r="47" spans="1:155" s="26" customFormat="1" ht="8.25" customHeight="1" x14ac:dyDescent="0.15">
      <c r="A47" s="177" t="s">
        <v>236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9"/>
      <c r="AN47" s="156" t="s">
        <v>27</v>
      </c>
      <c r="AO47" s="157"/>
      <c r="AP47" s="157"/>
      <c r="AQ47" s="157"/>
      <c r="AR47" s="157"/>
      <c r="AS47" s="157"/>
      <c r="AT47" s="157"/>
      <c r="AU47" s="158"/>
      <c r="AV47" s="159" t="s">
        <v>237</v>
      </c>
      <c r="AW47" s="160"/>
      <c r="AX47" s="160"/>
      <c r="AY47" s="160"/>
      <c r="AZ47" s="160"/>
      <c r="BA47" s="161"/>
      <c r="BB47" s="162"/>
      <c r="BC47" s="163"/>
      <c r="BD47" s="163"/>
      <c r="BE47" s="163"/>
      <c r="BF47" s="163"/>
      <c r="BG47" s="163"/>
      <c r="BH47" s="163"/>
      <c r="BI47" s="163"/>
      <c r="BJ47" s="164"/>
      <c r="BK47" s="162"/>
      <c r="BL47" s="163"/>
      <c r="BM47" s="163"/>
      <c r="BN47" s="163"/>
      <c r="BO47" s="163"/>
      <c r="BP47" s="163"/>
      <c r="BQ47" s="163"/>
      <c r="BR47" s="163"/>
      <c r="BS47" s="164"/>
      <c r="BT47" s="162"/>
      <c r="BU47" s="163"/>
      <c r="BV47" s="163"/>
      <c r="BW47" s="163"/>
      <c r="BX47" s="163"/>
      <c r="BY47" s="163"/>
      <c r="BZ47" s="164"/>
      <c r="CA47" s="162"/>
      <c r="CB47" s="163"/>
      <c r="CC47" s="163"/>
      <c r="CD47" s="163"/>
      <c r="CE47" s="163"/>
      <c r="CF47" s="163"/>
      <c r="CG47" s="164"/>
      <c r="CH47" s="162"/>
      <c r="CI47" s="163"/>
      <c r="CJ47" s="163"/>
      <c r="CK47" s="163"/>
      <c r="CL47" s="163"/>
      <c r="CM47" s="163"/>
      <c r="CN47" s="164"/>
      <c r="CO47" s="162"/>
      <c r="CP47" s="163"/>
      <c r="CQ47" s="163"/>
      <c r="CR47" s="163"/>
      <c r="CS47" s="163"/>
      <c r="CT47" s="163"/>
      <c r="CU47" s="164"/>
      <c r="CV47" s="162"/>
      <c r="CW47" s="163"/>
      <c r="CX47" s="163"/>
      <c r="CY47" s="163"/>
      <c r="CZ47" s="163"/>
      <c r="DA47" s="163"/>
      <c r="DB47" s="163"/>
      <c r="DC47" s="163"/>
      <c r="DD47" s="164"/>
      <c r="DE47" s="162"/>
      <c r="DF47" s="163"/>
      <c r="DG47" s="163"/>
      <c r="DH47" s="163"/>
      <c r="DI47" s="163"/>
      <c r="DJ47" s="163"/>
      <c r="DK47" s="163"/>
      <c r="DL47" s="163"/>
      <c r="DM47" s="164"/>
      <c r="DN47" s="162"/>
      <c r="DO47" s="163"/>
      <c r="DP47" s="163"/>
      <c r="DQ47" s="163"/>
      <c r="DR47" s="163"/>
      <c r="DS47" s="163"/>
      <c r="DT47" s="164"/>
      <c r="DU47" s="162"/>
      <c r="DV47" s="163"/>
      <c r="DW47" s="163"/>
      <c r="DX47" s="163"/>
      <c r="DY47" s="163"/>
      <c r="DZ47" s="163"/>
      <c r="EA47" s="164"/>
      <c r="EB47" s="162"/>
      <c r="EC47" s="163"/>
      <c r="ED47" s="163"/>
      <c r="EE47" s="163"/>
      <c r="EF47" s="163"/>
      <c r="EG47" s="163"/>
      <c r="EH47" s="164"/>
      <c r="EI47" s="162"/>
      <c r="EJ47" s="163"/>
      <c r="EK47" s="163"/>
      <c r="EL47" s="163"/>
      <c r="EM47" s="163"/>
      <c r="EN47" s="163"/>
      <c r="EO47" s="164"/>
      <c r="EP47" s="162"/>
      <c r="EQ47" s="163"/>
      <c r="ER47" s="163"/>
      <c r="ES47" s="163"/>
      <c r="ET47" s="163"/>
      <c r="EU47" s="163"/>
      <c r="EV47" s="163"/>
      <c r="EW47" s="163"/>
      <c r="EX47" s="163"/>
      <c r="EY47" s="164"/>
    </row>
    <row r="48" spans="1:155" s="26" customFormat="1" ht="16.5" customHeight="1" x14ac:dyDescent="0.15">
      <c r="A48" s="165" t="s">
        <v>238</v>
      </c>
      <c r="B48" s="166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7"/>
      <c r="AN48" s="156" t="s">
        <v>27</v>
      </c>
      <c r="AO48" s="157"/>
      <c r="AP48" s="157"/>
      <c r="AQ48" s="157"/>
      <c r="AR48" s="157"/>
      <c r="AS48" s="157"/>
      <c r="AT48" s="157"/>
      <c r="AU48" s="158"/>
      <c r="AV48" s="159" t="s">
        <v>239</v>
      </c>
      <c r="AW48" s="160"/>
      <c r="AX48" s="160"/>
      <c r="AY48" s="160"/>
      <c r="AZ48" s="160"/>
      <c r="BA48" s="161"/>
      <c r="BB48" s="162">
        <f>'1.6. (приказ 585)'!BB48:BJ48</f>
        <v>301.98700000000002</v>
      </c>
      <c r="BC48" s="163"/>
      <c r="BD48" s="163"/>
      <c r="BE48" s="163"/>
      <c r="BF48" s="163"/>
      <c r="BG48" s="163"/>
      <c r="BH48" s="163"/>
      <c r="BI48" s="163"/>
      <c r="BJ48" s="164"/>
      <c r="BK48" s="162"/>
      <c r="BL48" s="163"/>
      <c r="BM48" s="163"/>
      <c r="BN48" s="163"/>
      <c r="BO48" s="163"/>
      <c r="BP48" s="163"/>
      <c r="BQ48" s="163"/>
      <c r="BR48" s="163"/>
      <c r="BS48" s="164"/>
      <c r="BT48" s="162">
        <f>'Прил.2 (приказ 1831-э) (филиал)'!BW52</f>
        <v>18.068999999999999</v>
      </c>
      <c r="BU48" s="163"/>
      <c r="BV48" s="163"/>
      <c r="BW48" s="163"/>
      <c r="BX48" s="163"/>
      <c r="BY48" s="163"/>
      <c r="BZ48" s="164"/>
      <c r="CA48" s="162"/>
      <c r="CB48" s="163"/>
      <c r="CC48" s="163"/>
      <c r="CD48" s="163"/>
      <c r="CE48" s="163"/>
      <c r="CF48" s="163"/>
      <c r="CG48" s="164"/>
      <c r="CH48" s="162">
        <f>BT48+CA48</f>
        <v>18.068999999999999</v>
      </c>
      <c r="CI48" s="163"/>
      <c r="CJ48" s="163"/>
      <c r="CK48" s="163"/>
      <c r="CL48" s="163"/>
      <c r="CM48" s="163"/>
      <c r="CN48" s="164"/>
      <c r="CO48" s="162">
        <f t="shared" si="0"/>
        <v>283.91800000000001</v>
      </c>
      <c r="CP48" s="163"/>
      <c r="CQ48" s="163"/>
      <c r="CR48" s="163"/>
      <c r="CS48" s="163"/>
      <c r="CT48" s="163"/>
      <c r="CU48" s="164"/>
      <c r="CV48" s="162">
        <v>269.80700000000002</v>
      </c>
      <c r="CW48" s="163"/>
      <c r="CX48" s="163"/>
      <c r="CY48" s="163"/>
      <c r="CZ48" s="163"/>
      <c r="DA48" s="163"/>
      <c r="DB48" s="163"/>
      <c r="DC48" s="163"/>
      <c r="DD48" s="164"/>
      <c r="DE48" s="162"/>
      <c r="DF48" s="163"/>
      <c r="DG48" s="163"/>
      <c r="DH48" s="163"/>
      <c r="DI48" s="163"/>
      <c r="DJ48" s="163"/>
      <c r="DK48" s="163"/>
      <c r="DL48" s="163"/>
      <c r="DM48" s="164"/>
      <c r="DN48" s="162">
        <v>23.295999999999999</v>
      </c>
      <c r="DO48" s="163"/>
      <c r="DP48" s="163"/>
      <c r="DQ48" s="163"/>
      <c r="DR48" s="163"/>
      <c r="DS48" s="163"/>
      <c r="DT48" s="164"/>
      <c r="DU48" s="162"/>
      <c r="DV48" s="163"/>
      <c r="DW48" s="163"/>
      <c r="DX48" s="163"/>
      <c r="DY48" s="163"/>
      <c r="DZ48" s="163"/>
      <c r="EA48" s="164"/>
      <c r="EB48" s="162">
        <f>DN48+DU48</f>
        <v>23.295999999999999</v>
      </c>
      <c r="EC48" s="163"/>
      <c r="ED48" s="163"/>
      <c r="EE48" s="163"/>
      <c r="EF48" s="163"/>
      <c r="EG48" s="163"/>
      <c r="EH48" s="164"/>
      <c r="EI48" s="162">
        <f t="shared" si="3"/>
        <v>246.51100000000002</v>
      </c>
      <c r="EJ48" s="163"/>
      <c r="EK48" s="163"/>
      <c r="EL48" s="163"/>
      <c r="EM48" s="163"/>
      <c r="EN48" s="163"/>
      <c r="EO48" s="164"/>
      <c r="EP48" s="162"/>
      <c r="EQ48" s="163"/>
      <c r="ER48" s="163"/>
      <c r="ES48" s="163"/>
      <c r="ET48" s="163"/>
      <c r="EU48" s="163"/>
      <c r="EV48" s="163"/>
      <c r="EW48" s="163"/>
      <c r="EX48" s="163"/>
      <c r="EY48" s="164"/>
    </row>
    <row r="49" spans="1:155" s="26" customFormat="1" ht="16.5" customHeight="1" x14ac:dyDescent="0.15">
      <c r="A49" s="165" t="s">
        <v>240</v>
      </c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6"/>
      <c r="AF49" s="166"/>
      <c r="AG49" s="166"/>
      <c r="AH49" s="166"/>
      <c r="AI49" s="166"/>
      <c r="AJ49" s="166"/>
      <c r="AK49" s="166"/>
      <c r="AL49" s="166"/>
      <c r="AM49" s="167"/>
      <c r="AN49" s="156" t="s">
        <v>27</v>
      </c>
      <c r="AO49" s="157"/>
      <c r="AP49" s="157"/>
      <c r="AQ49" s="157"/>
      <c r="AR49" s="157"/>
      <c r="AS49" s="157"/>
      <c r="AT49" s="157"/>
      <c r="AU49" s="158"/>
      <c r="AV49" s="159" t="s">
        <v>241</v>
      </c>
      <c r="AW49" s="160"/>
      <c r="AX49" s="160"/>
      <c r="AY49" s="160"/>
      <c r="AZ49" s="160"/>
      <c r="BA49" s="161"/>
      <c r="BB49" s="162"/>
      <c r="BC49" s="163"/>
      <c r="BD49" s="163"/>
      <c r="BE49" s="163"/>
      <c r="BF49" s="163"/>
      <c r="BG49" s="163"/>
      <c r="BH49" s="163"/>
      <c r="BI49" s="163"/>
      <c r="BJ49" s="164"/>
      <c r="BK49" s="162"/>
      <c r="BL49" s="163"/>
      <c r="BM49" s="163"/>
      <c r="BN49" s="163"/>
      <c r="BO49" s="163"/>
      <c r="BP49" s="163"/>
      <c r="BQ49" s="163"/>
      <c r="BR49" s="163"/>
      <c r="BS49" s="164"/>
      <c r="BT49" s="162"/>
      <c r="BU49" s="163"/>
      <c r="BV49" s="163"/>
      <c r="BW49" s="163"/>
      <c r="BX49" s="163"/>
      <c r="BY49" s="163"/>
      <c r="BZ49" s="164"/>
      <c r="CA49" s="162"/>
      <c r="CB49" s="163"/>
      <c r="CC49" s="163"/>
      <c r="CD49" s="163"/>
      <c r="CE49" s="163"/>
      <c r="CF49" s="163"/>
      <c r="CG49" s="164"/>
      <c r="CH49" s="162"/>
      <c r="CI49" s="163"/>
      <c r="CJ49" s="163"/>
      <c r="CK49" s="163"/>
      <c r="CL49" s="163"/>
      <c r="CM49" s="163"/>
      <c r="CN49" s="164"/>
      <c r="CO49" s="162"/>
      <c r="CP49" s="163"/>
      <c r="CQ49" s="163"/>
      <c r="CR49" s="163"/>
      <c r="CS49" s="163"/>
      <c r="CT49" s="163"/>
      <c r="CU49" s="164"/>
      <c r="CV49" s="162"/>
      <c r="CW49" s="163"/>
      <c r="CX49" s="163"/>
      <c r="CY49" s="163"/>
      <c r="CZ49" s="163"/>
      <c r="DA49" s="163"/>
      <c r="DB49" s="163"/>
      <c r="DC49" s="163"/>
      <c r="DD49" s="164"/>
      <c r="DE49" s="162"/>
      <c r="DF49" s="163"/>
      <c r="DG49" s="163"/>
      <c r="DH49" s="163"/>
      <c r="DI49" s="163"/>
      <c r="DJ49" s="163"/>
      <c r="DK49" s="163"/>
      <c r="DL49" s="163"/>
      <c r="DM49" s="164"/>
      <c r="DN49" s="162"/>
      <c r="DO49" s="163"/>
      <c r="DP49" s="163"/>
      <c r="DQ49" s="163"/>
      <c r="DR49" s="163"/>
      <c r="DS49" s="163"/>
      <c r="DT49" s="164"/>
      <c r="DU49" s="162"/>
      <c r="DV49" s="163"/>
      <c r="DW49" s="163"/>
      <c r="DX49" s="163"/>
      <c r="DY49" s="163"/>
      <c r="DZ49" s="163"/>
      <c r="EA49" s="164"/>
      <c r="EB49" s="162"/>
      <c r="EC49" s="163"/>
      <c r="ED49" s="163"/>
      <c r="EE49" s="163"/>
      <c r="EF49" s="163"/>
      <c r="EG49" s="163"/>
      <c r="EH49" s="164"/>
      <c r="EI49" s="162"/>
      <c r="EJ49" s="163"/>
      <c r="EK49" s="163"/>
      <c r="EL49" s="163"/>
      <c r="EM49" s="163"/>
      <c r="EN49" s="163"/>
      <c r="EO49" s="164"/>
      <c r="EP49" s="162"/>
      <c r="EQ49" s="163"/>
      <c r="ER49" s="163"/>
      <c r="ES49" s="163"/>
      <c r="ET49" s="163"/>
      <c r="EU49" s="163"/>
      <c r="EV49" s="163"/>
      <c r="EW49" s="163"/>
      <c r="EX49" s="163"/>
      <c r="EY49" s="164"/>
    </row>
    <row r="50" spans="1:155" s="26" customFormat="1" ht="8.25" customHeight="1" x14ac:dyDescent="0.15">
      <c r="A50" s="165" t="s">
        <v>242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66"/>
      <c r="AD50" s="166"/>
      <c r="AE50" s="166"/>
      <c r="AF50" s="166"/>
      <c r="AG50" s="166"/>
      <c r="AH50" s="166"/>
      <c r="AI50" s="166"/>
      <c r="AJ50" s="166"/>
      <c r="AK50" s="166"/>
      <c r="AL50" s="166"/>
      <c r="AM50" s="167"/>
      <c r="AN50" s="156" t="s">
        <v>27</v>
      </c>
      <c r="AO50" s="157"/>
      <c r="AP50" s="157"/>
      <c r="AQ50" s="157"/>
      <c r="AR50" s="157"/>
      <c r="AS50" s="157"/>
      <c r="AT50" s="157"/>
      <c r="AU50" s="158"/>
      <c r="AV50" s="159" t="s">
        <v>243</v>
      </c>
      <c r="AW50" s="160"/>
      <c r="AX50" s="160"/>
      <c r="AY50" s="160"/>
      <c r="AZ50" s="160"/>
      <c r="BA50" s="161"/>
      <c r="BB50" s="162">
        <f>BB21-BB23-BB24-BB29-BB31-BB34-BB35-BB43-BB44-BB45-BB48</f>
        <v>109585.33299999996</v>
      </c>
      <c r="BC50" s="163"/>
      <c r="BD50" s="163"/>
      <c r="BE50" s="163"/>
      <c r="BF50" s="163"/>
      <c r="BG50" s="163"/>
      <c r="BH50" s="163"/>
      <c r="BI50" s="163"/>
      <c r="BJ50" s="164"/>
      <c r="BK50" s="162"/>
      <c r="BL50" s="163"/>
      <c r="BM50" s="163"/>
      <c r="BN50" s="163"/>
      <c r="BO50" s="163"/>
      <c r="BP50" s="163"/>
      <c r="BQ50" s="163"/>
      <c r="BR50" s="163"/>
      <c r="BS50" s="164"/>
      <c r="BT50" s="162">
        <f>BT21-BT22-BT30-BT35-BT43-BT44-BT45-BT48-BT51</f>
        <v>12483.627389999998</v>
      </c>
      <c r="BU50" s="163"/>
      <c r="BV50" s="163"/>
      <c r="BW50" s="163"/>
      <c r="BX50" s="163"/>
      <c r="BY50" s="163"/>
      <c r="BZ50" s="164"/>
      <c r="CA50" s="162">
        <f>CA21-CA22-CA30-CA35-CA43-CA44-CA45-CA48-CA51</f>
        <v>140.64734000000004</v>
      </c>
      <c r="CB50" s="163"/>
      <c r="CC50" s="163"/>
      <c r="CD50" s="163"/>
      <c r="CE50" s="163"/>
      <c r="CF50" s="163"/>
      <c r="CG50" s="164"/>
      <c r="CH50" s="162">
        <f>BT50+CA50</f>
        <v>12624.274729999997</v>
      </c>
      <c r="CI50" s="163"/>
      <c r="CJ50" s="163"/>
      <c r="CK50" s="163"/>
      <c r="CL50" s="163"/>
      <c r="CM50" s="163"/>
      <c r="CN50" s="164"/>
      <c r="CO50" s="162">
        <f t="shared" si="0"/>
        <v>96961.05826999995</v>
      </c>
      <c r="CP50" s="163"/>
      <c r="CQ50" s="163"/>
      <c r="CR50" s="163"/>
      <c r="CS50" s="163"/>
      <c r="CT50" s="163"/>
      <c r="CU50" s="164"/>
      <c r="CV50" s="162">
        <f>CV21-CV23-CV24-CV29-CV31-CV34-CV35-CV43-CV44-CV45-CV48</f>
        <v>109623.19024999999</v>
      </c>
      <c r="CW50" s="163"/>
      <c r="CX50" s="163"/>
      <c r="CY50" s="163"/>
      <c r="CZ50" s="163"/>
      <c r="DA50" s="163"/>
      <c r="DB50" s="163"/>
      <c r="DC50" s="163"/>
      <c r="DD50" s="164"/>
      <c r="DE50" s="162"/>
      <c r="DF50" s="163"/>
      <c r="DG50" s="163"/>
      <c r="DH50" s="163"/>
      <c r="DI50" s="163"/>
      <c r="DJ50" s="163"/>
      <c r="DK50" s="163"/>
      <c r="DL50" s="163"/>
      <c r="DM50" s="164"/>
      <c r="DN50" s="162">
        <v>8716.608249999992</v>
      </c>
      <c r="DO50" s="163"/>
      <c r="DP50" s="163"/>
      <c r="DQ50" s="163"/>
      <c r="DR50" s="163"/>
      <c r="DS50" s="163"/>
      <c r="DT50" s="164"/>
      <c r="DU50" s="162">
        <v>119.9213800000004</v>
      </c>
      <c r="DV50" s="163"/>
      <c r="DW50" s="163"/>
      <c r="DX50" s="163"/>
      <c r="DY50" s="163"/>
      <c r="DZ50" s="163"/>
      <c r="EA50" s="164"/>
      <c r="EB50" s="162">
        <f>DN50+DU50</f>
        <v>8836.5296299999918</v>
      </c>
      <c r="EC50" s="163"/>
      <c r="ED50" s="163"/>
      <c r="EE50" s="163"/>
      <c r="EF50" s="163"/>
      <c r="EG50" s="163"/>
      <c r="EH50" s="164"/>
      <c r="EI50" s="162">
        <f t="shared" si="3"/>
        <v>100786.66062</v>
      </c>
      <c r="EJ50" s="163"/>
      <c r="EK50" s="163"/>
      <c r="EL50" s="163"/>
      <c r="EM50" s="163"/>
      <c r="EN50" s="163"/>
      <c r="EO50" s="164"/>
      <c r="EP50" s="162"/>
      <c r="EQ50" s="163"/>
      <c r="ER50" s="163"/>
      <c r="ES50" s="163"/>
      <c r="ET50" s="163"/>
      <c r="EU50" s="163"/>
      <c r="EV50" s="163"/>
      <c r="EW50" s="163"/>
      <c r="EX50" s="163"/>
      <c r="EY50" s="164"/>
    </row>
    <row r="51" spans="1:155" s="26" customFormat="1" ht="16.5" customHeight="1" x14ac:dyDescent="0.15">
      <c r="A51" s="153" t="s">
        <v>244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5"/>
      <c r="AN51" s="156" t="s">
        <v>27</v>
      </c>
      <c r="AO51" s="157"/>
      <c r="AP51" s="157"/>
      <c r="AQ51" s="157"/>
      <c r="AR51" s="157"/>
      <c r="AS51" s="157"/>
      <c r="AT51" s="157"/>
      <c r="AU51" s="158"/>
      <c r="AV51" s="159" t="s">
        <v>245</v>
      </c>
      <c r="AW51" s="160"/>
      <c r="AX51" s="160"/>
      <c r="AY51" s="160"/>
      <c r="AZ51" s="160"/>
      <c r="BA51" s="161"/>
      <c r="BB51" s="162">
        <f>BB55+BB53</f>
        <v>21036</v>
      </c>
      <c r="BC51" s="163"/>
      <c r="BD51" s="163"/>
      <c r="BE51" s="163"/>
      <c r="BF51" s="163"/>
      <c r="BG51" s="163"/>
      <c r="BH51" s="163"/>
      <c r="BI51" s="163"/>
      <c r="BJ51" s="164"/>
      <c r="BK51" s="162"/>
      <c r="BL51" s="163"/>
      <c r="BM51" s="163"/>
      <c r="BN51" s="163"/>
      <c r="BO51" s="163"/>
      <c r="BP51" s="163"/>
      <c r="BQ51" s="163"/>
      <c r="BR51" s="163"/>
      <c r="BS51" s="164"/>
      <c r="BT51" s="162"/>
      <c r="BU51" s="163"/>
      <c r="BV51" s="163"/>
      <c r="BW51" s="163"/>
      <c r="BX51" s="163"/>
      <c r="BY51" s="163"/>
      <c r="BZ51" s="164"/>
      <c r="CA51" s="162"/>
      <c r="CB51" s="163"/>
      <c r="CC51" s="163"/>
      <c r="CD51" s="163"/>
      <c r="CE51" s="163"/>
      <c r="CF51" s="163"/>
      <c r="CG51" s="164"/>
      <c r="CH51" s="162"/>
      <c r="CI51" s="163"/>
      <c r="CJ51" s="163"/>
      <c r="CK51" s="163"/>
      <c r="CL51" s="163"/>
      <c r="CM51" s="163"/>
      <c r="CN51" s="164"/>
      <c r="CO51" s="162">
        <f t="shared" si="0"/>
        <v>21036</v>
      </c>
      <c r="CP51" s="163"/>
      <c r="CQ51" s="163"/>
      <c r="CR51" s="163"/>
      <c r="CS51" s="163"/>
      <c r="CT51" s="163"/>
      <c r="CU51" s="164"/>
      <c r="CV51" s="162">
        <f>CV55+CV53</f>
        <v>17932.191439999999</v>
      </c>
      <c r="CW51" s="163"/>
      <c r="CX51" s="163"/>
      <c r="CY51" s="163"/>
      <c r="CZ51" s="163"/>
      <c r="DA51" s="163"/>
      <c r="DB51" s="163"/>
      <c r="DC51" s="163"/>
      <c r="DD51" s="164"/>
      <c r="DE51" s="162"/>
      <c r="DF51" s="163"/>
      <c r="DG51" s="163"/>
      <c r="DH51" s="163"/>
      <c r="DI51" s="163"/>
      <c r="DJ51" s="163"/>
      <c r="DK51" s="163"/>
      <c r="DL51" s="163"/>
      <c r="DM51" s="164"/>
      <c r="DN51" s="162">
        <v>220.57191</v>
      </c>
      <c r="DO51" s="163"/>
      <c r="DP51" s="163"/>
      <c r="DQ51" s="163"/>
      <c r="DR51" s="163"/>
      <c r="DS51" s="163"/>
      <c r="DT51" s="164"/>
      <c r="DU51" s="162">
        <v>1.8170938632906199</v>
      </c>
      <c r="DV51" s="163"/>
      <c r="DW51" s="163"/>
      <c r="DX51" s="163"/>
      <c r="DY51" s="163"/>
      <c r="DZ51" s="163"/>
      <c r="EA51" s="164"/>
      <c r="EB51" s="162">
        <f>DN51+DU51</f>
        <v>222.38900386329061</v>
      </c>
      <c r="EC51" s="163"/>
      <c r="ED51" s="163"/>
      <c r="EE51" s="163"/>
      <c r="EF51" s="163"/>
      <c r="EG51" s="163"/>
      <c r="EH51" s="164"/>
      <c r="EI51" s="162">
        <f t="shared" si="3"/>
        <v>17709.80243613671</v>
      </c>
      <c r="EJ51" s="163"/>
      <c r="EK51" s="163"/>
      <c r="EL51" s="163"/>
      <c r="EM51" s="163"/>
      <c r="EN51" s="163"/>
      <c r="EO51" s="164"/>
      <c r="EP51" s="162"/>
      <c r="EQ51" s="163"/>
      <c r="ER51" s="163"/>
      <c r="ES51" s="163"/>
      <c r="ET51" s="163"/>
      <c r="EU51" s="163"/>
      <c r="EV51" s="163"/>
      <c r="EW51" s="163"/>
      <c r="EX51" s="163"/>
      <c r="EY51" s="164"/>
    </row>
    <row r="52" spans="1:155" s="26" customFormat="1" ht="8.25" customHeight="1" x14ac:dyDescent="0.15">
      <c r="A52" s="165" t="s">
        <v>246</v>
      </c>
      <c r="B52" s="166"/>
      <c r="C52" s="166"/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  <c r="AL52" s="166"/>
      <c r="AM52" s="167"/>
      <c r="AN52" s="156" t="s">
        <v>27</v>
      </c>
      <c r="AO52" s="157"/>
      <c r="AP52" s="157"/>
      <c r="AQ52" s="157"/>
      <c r="AR52" s="157"/>
      <c r="AS52" s="157"/>
      <c r="AT52" s="157"/>
      <c r="AU52" s="158"/>
      <c r="AV52" s="159" t="s">
        <v>247</v>
      </c>
      <c r="AW52" s="160"/>
      <c r="AX52" s="160"/>
      <c r="AY52" s="160"/>
      <c r="AZ52" s="160"/>
      <c r="BA52" s="161"/>
      <c r="BB52" s="162"/>
      <c r="BC52" s="163"/>
      <c r="BD52" s="163"/>
      <c r="BE52" s="163"/>
      <c r="BF52" s="163"/>
      <c r="BG52" s="163"/>
      <c r="BH52" s="163"/>
      <c r="BI52" s="163"/>
      <c r="BJ52" s="164"/>
      <c r="BK52" s="162"/>
      <c r="BL52" s="163"/>
      <c r="BM52" s="163"/>
      <c r="BN52" s="163"/>
      <c r="BO52" s="163"/>
      <c r="BP52" s="163"/>
      <c r="BQ52" s="163"/>
      <c r="BR52" s="163"/>
      <c r="BS52" s="164"/>
      <c r="BT52" s="162"/>
      <c r="BU52" s="163"/>
      <c r="BV52" s="163"/>
      <c r="BW52" s="163"/>
      <c r="BX52" s="163"/>
      <c r="BY52" s="163"/>
      <c r="BZ52" s="164"/>
      <c r="CA52" s="162"/>
      <c r="CB52" s="163"/>
      <c r="CC52" s="163"/>
      <c r="CD52" s="163"/>
      <c r="CE52" s="163"/>
      <c r="CF52" s="163"/>
      <c r="CG52" s="164"/>
      <c r="CH52" s="162"/>
      <c r="CI52" s="163"/>
      <c r="CJ52" s="163"/>
      <c r="CK52" s="163"/>
      <c r="CL52" s="163"/>
      <c r="CM52" s="163"/>
      <c r="CN52" s="164"/>
      <c r="CO52" s="162"/>
      <c r="CP52" s="163"/>
      <c r="CQ52" s="163"/>
      <c r="CR52" s="163"/>
      <c r="CS52" s="163"/>
      <c r="CT52" s="163"/>
      <c r="CU52" s="164"/>
      <c r="CV52" s="162"/>
      <c r="CW52" s="163"/>
      <c r="CX52" s="163"/>
      <c r="CY52" s="163"/>
      <c r="CZ52" s="163"/>
      <c r="DA52" s="163"/>
      <c r="DB52" s="163"/>
      <c r="DC52" s="163"/>
      <c r="DD52" s="164"/>
      <c r="DE52" s="162"/>
      <c r="DF52" s="163"/>
      <c r="DG52" s="163"/>
      <c r="DH52" s="163"/>
      <c r="DI52" s="163"/>
      <c r="DJ52" s="163"/>
      <c r="DK52" s="163"/>
      <c r="DL52" s="163"/>
      <c r="DM52" s="164"/>
      <c r="DN52" s="162"/>
      <c r="DO52" s="163"/>
      <c r="DP52" s="163"/>
      <c r="DQ52" s="163"/>
      <c r="DR52" s="163"/>
      <c r="DS52" s="163"/>
      <c r="DT52" s="164"/>
      <c r="DU52" s="162"/>
      <c r="DV52" s="163"/>
      <c r="DW52" s="163"/>
      <c r="DX52" s="163"/>
      <c r="DY52" s="163"/>
      <c r="DZ52" s="163"/>
      <c r="EA52" s="164"/>
      <c r="EB52" s="162"/>
      <c r="EC52" s="163"/>
      <c r="ED52" s="163"/>
      <c r="EE52" s="163"/>
      <c r="EF52" s="163"/>
      <c r="EG52" s="163"/>
      <c r="EH52" s="164"/>
      <c r="EI52" s="162"/>
      <c r="EJ52" s="163"/>
      <c r="EK52" s="163"/>
      <c r="EL52" s="163"/>
      <c r="EM52" s="163"/>
      <c r="EN52" s="163"/>
      <c r="EO52" s="164"/>
      <c r="EP52" s="162"/>
      <c r="EQ52" s="163"/>
      <c r="ER52" s="163"/>
      <c r="ES52" s="163"/>
      <c r="ET52" s="163"/>
      <c r="EU52" s="163"/>
      <c r="EV52" s="163"/>
      <c r="EW52" s="163"/>
      <c r="EX52" s="163"/>
      <c r="EY52" s="164"/>
    </row>
    <row r="53" spans="1:155" s="26" customFormat="1" ht="8.25" customHeight="1" x14ac:dyDescent="0.15">
      <c r="A53" s="165" t="s">
        <v>248</v>
      </c>
      <c r="B53" s="166"/>
      <c r="C53" s="166"/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66"/>
      <c r="AD53" s="166"/>
      <c r="AE53" s="166"/>
      <c r="AF53" s="166"/>
      <c r="AG53" s="166"/>
      <c r="AH53" s="166"/>
      <c r="AI53" s="166"/>
      <c r="AJ53" s="166"/>
      <c r="AK53" s="166"/>
      <c r="AL53" s="166"/>
      <c r="AM53" s="167"/>
      <c r="AN53" s="156" t="s">
        <v>27</v>
      </c>
      <c r="AO53" s="157"/>
      <c r="AP53" s="157"/>
      <c r="AQ53" s="157"/>
      <c r="AR53" s="157"/>
      <c r="AS53" s="157"/>
      <c r="AT53" s="157"/>
      <c r="AU53" s="158"/>
      <c r="AV53" s="159" t="s">
        <v>249</v>
      </c>
      <c r="AW53" s="160"/>
      <c r="AX53" s="160"/>
      <c r="AY53" s="160"/>
      <c r="AZ53" s="160"/>
      <c r="BA53" s="161"/>
      <c r="BB53" s="162">
        <f>'1.6. (приказ 585)'!BB53:BJ53</f>
        <v>17500</v>
      </c>
      <c r="BC53" s="163"/>
      <c r="BD53" s="163"/>
      <c r="BE53" s="163"/>
      <c r="BF53" s="163"/>
      <c r="BG53" s="163"/>
      <c r="BH53" s="163"/>
      <c r="BI53" s="163"/>
      <c r="BJ53" s="164"/>
      <c r="BK53" s="162"/>
      <c r="BL53" s="163"/>
      <c r="BM53" s="163"/>
      <c r="BN53" s="163"/>
      <c r="BO53" s="163"/>
      <c r="BP53" s="163"/>
      <c r="BQ53" s="163"/>
      <c r="BR53" s="163"/>
      <c r="BS53" s="164"/>
      <c r="BT53" s="162"/>
      <c r="BU53" s="163"/>
      <c r="BV53" s="163"/>
      <c r="BW53" s="163"/>
      <c r="BX53" s="163"/>
      <c r="BY53" s="163"/>
      <c r="BZ53" s="164"/>
      <c r="CA53" s="162"/>
      <c r="CB53" s="163"/>
      <c r="CC53" s="163"/>
      <c r="CD53" s="163"/>
      <c r="CE53" s="163"/>
      <c r="CF53" s="163"/>
      <c r="CG53" s="164"/>
      <c r="CH53" s="162"/>
      <c r="CI53" s="163"/>
      <c r="CJ53" s="163"/>
      <c r="CK53" s="163"/>
      <c r="CL53" s="163"/>
      <c r="CM53" s="163"/>
      <c r="CN53" s="164"/>
      <c r="CO53" s="162"/>
      <c r="CP53" s="163"/>
      <c r="CQ53" s="163"/>
      <c r="CR53" s="163"/>
      <c r="CS53" s="163"/>
      <c r="CT53" s="163"/>
      <c r="CU53" s="164"/>
      <c r="CV53" s="162">
        <v>15000</v>
      </c>
      <c r="CW53" s="163"/>
      <c r="CX53" s="163"/>
      <c r="CY53" s="163"/>
      <c r="CZ53" s="163"/>
      <c r="DA53" s="163"/>
      <c r="DB53" s="163"/>
      <c r="DC53" s="163"/>
      <c r="DD53" s="164"/>
      <c r="DE53" s="162"/>
      <c r="DF53" s="163"/>
      <c r="DG53" s="163"/>
      <c r="DH53" s="163"/>
      <c r="DI53" s="163"/>
      <c r="DJ53" s="163"/>
      <c r="DK53" s="163"/>
      <c r="DL53" s="163"/>
      <c r="DM53" s="164"/>
      <c r="DN53" s="162"/>
      <c r="DO53" s="163"/>
      <c r="DP53" s="163"/>
      <c r="DQ53" s="163"/>
      <c r="DR53" s="163"/>
      <c r="DS53" s="163"/>
      <c r="DT53" s="164"/>
      <c r="DU53" s="162"/>
      <c r="DV53" s="163"/>
      <c r="DW53" s="163"/>
      <c r="DX53" s="163"/>
      <c r="DY53" s="163"/>
      <c r="DZ53" s="163"/>
      <c r="EA53" s="164"/>
      <c r="EB53" s="162"/>
      <c r="EC53" s="163"/>
      <c r="ED53" s="163"/>
      <c r="EE53" s="163"/>
      <c r="EF53" s="163"/>
      <c r="EG53" s="163"/>
      <c r="EH53" s="164"/>
      <c r="EI53" s="162">
        <f>CV53</f>
        <v>15000</v>
      </c>
      <c r="EJ53" s="163"/>
      <c r="EK53" s="163"/>
      <c r="EL53" s="163"/>
      <c r="EM53" s="163"/>
      <c r="EN53" s="163"/>
      <c r="EO53" s="164"/>
      <c r="EP53" s="162"/>
      <c r="EQ53" s="163"/>
      <c r="ER53" s="163"/>
      <c r="ES53" s="163"/>
      <c r="ET53" s="163"/>
      <c r="EU53" s="163"/>
      <c r="EV53" s="163"/>
      <c r="EW53" s="163"/>
      <c r="EX53" s="163"/>
      <c r="EY53" s="164"/>
    </row>
    <row r="54" spans="1:155" s="26" customFormat="1" ht="8.25" customHeight="1" x14ac:dyDescent="0.15">
      <c r="A54" s="165" t="s">
        <v>250</v>
      </c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  <c r="AF54" s="166"/>
      <c r="AG54" s="166"/>
      <c r="AH54" s="166"/>
      <c r="AI54" s="166"/>
      <c r="AJ54" s="166"/>
      <c r="AK54" s="166"/>
      <c r="AL54" s="166"/>
      <c r="AM54" s="167"/>
      <c r="AN54" s="156" t="s">
        <v>27</v>
      </c>
      <c r="AO54" s="157"/>
      <c r="AP54" s="157"/>
      <c r="AQ54" s="157"/>
      <c r="AR54" s="157"/>
      <c r="AS54" s="157"/>
      <c r="AT54" s="157"/>
      <c r="AU54" s="158"/>
      <c r="AV54" s="159" t="s">
        <v>251</v>
      </c>
      <c r="AW54" s="160"/>
      <c r="AX54" s="160"/>
      <c r="AY54" s="160"/>
      <c r="AZ54" s="160"/>
      <c r="BA54" s="161"/>
      <c r="BB54" s="162"/>
      <c r="BC54" s="163"/>
      <c r="BD54" s="163"/>
      <c r="BE54" s="163"/>
      <c r="BF54" s="163"/>
      <c r="BG54" s="163"/>
      <c r="BH54" s="163"/>
      <c r="BI54" s="163"/>
      <c r="BJ54" s="164"/>
      <c r="BK54" s="162"/>
      <c r="BL54" s="163"/>
      <c r="BM54" s="163"/>
      <c r="BN54" s="163"/>
      <c r="BO54" s="163"/>
      <c r="BP54" s="163"/>
      <c r="BQ54" s="163"/>
      <c r="BR54" s="163"/>
      <c r="BS54" s="164"/>
      <c r="BT54" s="162"/>
      <c r="BU54" s="163"/>
      <c r="BV54" s="163"/>
      <c r="BW54" s="163"/>
      <c r="BX54" s="163"/>
      <c r="BY54" s="163"/>
      <c r="BZ54" s="164"/>
      <c r="CA54" s="162"/>
      <c r="CB54" s="163"/>
      <c r="CC54" s="163"/>
      <c r="CD54" s="163"/>
      <c r="CE54" s="163"/>
      <c r="CF54" s="163"/>
      <c r="CG54" s="164"/>
      <c r="CH54" s="162"/>
      <c r="CI54" s="163"/>
      <c r="CJ54" s="163"/>
      <c r="CK54" s="163"/>
      <c r="CL54" s="163"/>
      <c r="CM54" s="163"/>
      <c r="CN54" s="164"/>
      <c r="CO54" s="162"/>
      <c r="CP54" s="163"/>
      <c r="CQ54" s="163"/>
      <c r="CR54" s="163"/>
      <c r="CS54" s="163"/>
      <c r="CT54" s="163"/>
      <c r="CU54" s="164"/>
      <c r="CV54" s="162"/>
      <c r="CW54" s="163"/>
      <c r="CX54" s="163"/>
      <c r="CY54" s="163"/>
      <c r="CZ54" s="163"/>
      <c r="DA54" s="163"/>
      <c r="DB54" s="163"/>
      <c r="DC54" s="163"/>
      <c r="DD54" s="164"/>
      <c r="DE54" s="162"/>
      <c r="DF54" s="163"/>
      <c r="DG54" s="163"/>
      <c r="DH54" s="163"/>
      <c r="DI54" s="163"/>
      <c r="DJ54" s="163"/>
      <c r="DK54" s="163"/>
      <c r="DL54" s="163"/>
      <c r="DM54" s="164"/>
      <c r="DN54" s="162"/>
      <c r="DO54" s="163"/>
      <c r="DP54" s="163"/>
      <c r="DQ54" s="163"/>
      <c r="DR54" s="163"/>
      <c r="DS54" s="163"/>
      <c r="DT54" s="164"/>
      <c r="DU54" s="162"/>
      <c r="DV54" s="163"/>
      <c r="DW54" s="163"/>
      <c r="DX54" s="163"/>
      <c r="DY54" s="163"/>
      <c r="DZ54" s="163"/>
      <c r="EA54" s="164"/>
      <c r="EB54" s="162"/>
      <c r="EC54" s="163"/>
      <c r="ED54" s="163"/>
      <c r="EE54" s="163"/>
      <c r="EF54" s="163"/>
      <c r="EG54" s="163"/>
      <c r="EH54" s="164"/>
      <c r="EI54" s="162"/>
      <c r="EJ54" s="163"/>
      <c r="EK54" s="163"/>
      <c r="EL54" s="163"/>
      <c r="EM54" s="163"/>
      <c r="EN54" s="163"/>
      <c r="EO54" s="164"/>
      <c r="EP54" s="162"/>
      <c r="EQ54" s="163"/>
      <c r="ER54" s="163"/>
      <c r="ES54" s="163"/>
      <c r="ET54" s="163"/>
      <c r="EU54" s="163"/>
      <c r="EV54" s="163"/>
      <c r="EW54" s="163"/>
      <c r="EX54" s="163"/>
      <c r="EY54" s="164"/>
    </row>
    <row r="55" spans="1:155" s="26" customFormat="1" ht="8.25" customHeight="1" x14ac:dyDescent="0.15">
      <c r="A55" s="165" t="s">
        <v>252</v>
      </c>
      <c r="B55" s="166"/>
      <c r="C55" s="166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6"/>
      <c r="AD55" s="166"/>
      <c r="AE55" s="166"/>
      <c r="AF55" s="166"/>
      <c r="AG55" s="166"/>
      <c r="AH55" s="166"/>
      <c r="AI55" s="166"/>
      <c r="AJ55" s="166"/>
      <c r="AK55" s="166"/>
      <c r="AL55" s="166"/>
      <c r="AM55" s="167"/>
      <c r="AN55" s="156" t="s">
        <v>27</v>
      </c>
      <c r="AO55" s="157"/>
      <c r="AP55" s="157"/>
      <c r="AQ55" s="157"/>
      <c r="AR55" s="157"/>
      <c r="AS55" s="157"/>
      <c r="AT55" s="157"/>
      <c r="AU55" s="158"/>
      <c r="AV55" s="159" t="s">
        <v>253</v>
      </c>
      <c r="AW55" s="160"/>
      <c r="AX55" s="160"/>
      <c r="AY55" s="160"/>
      <c r="AZ55" s="160"/>
      <c r="BA55" s="161"/>
      <c r="BB55" s="162">
        <f>'1.6. (приказ 585)'!BB55:BJ55</f>
        <v>3536</v>
      </c>
      <c r="BC55" s="163"/>
      <c r="BD55" s="163"/>
      <c r="BE55" s="163"/>
      <c r="BF55" s="163"/>
      <c r="BG55" s="163"/>
      <c r="BH55" s="163"/>
      <c r="BI55" s="163"/>
      <c r="BJ55" s="164"/>
      <c r="BK55" s="162"/>
      <c r="BL55" s="163"/>
      <c r="BM55" s="163"/>
      <c r="BN55" s="163"/>
      <c r="BO55" s="163"/>
      <c r="BP55" s="163"/>
      <c r="BQ55" s="163"/>
      <c r="BR55" s="163"/>
      <c r="BS55" s="164"/>
      <c r="BT55" s="162"/>
      <c r="BU55" s="163"/>
      <c r="BV55" s="163"/>
      <c r="BW55" s="163"/>
      <c r="BX55" s="163"/>
      <c r="BY55" s="163"/>
      <c r="BZ55" s="164"/>
      <c r="CA55" s="162"/>
      <c r="CB55" s="163"/>
      <c r="CC55" s="163"/>
      <c r="CD55" s="163"/>
      <c r="CE55" s="163"/>
      <c r="CF55" s="163"/>
      <c r="CG55" s="164"/>
      <c r="CH55" s="162"/>
      <c r="CI55" s="163"/>
      <c r="CJ55" s="163"/>
      <c r="CK55" s="163"/>
      <c r="CL55" s="163"/>
      <c r="CM55" s="163"/>
      <c r="CN55" s="164"/>
      <c r="CO55" s="162">
        <f t="shared" si="0"/>
        <v>3536</v>
      </c>
      <c r="CP55" s="163"/>
      <c r="CQ55" s="163"/>
      <c r="CR55" s="163"/>
      <c r="CS55" s="163"/>
      <c r="CT55" s="163"/>
      <c r="CU55" s="164"/>
      <c r="CV55" s="162">
        <f>2932191.44/1000</f>
        <v>2932.1914400000001</v>
      </c>
      <c r="CW55" s="163"/>
      <c r="CX55" s="163"/>
      <c r="CY55" s="163"/>
      <c r="CZ55" s="163"/>
      <c r="DA55" s="163"/>
      <c r="DB55" s="163"/>
      <c r="DC55" s="163"/>
      <c r="DD55" s="164"/>
      <c r="DE55" s="162"/>
      <c r="DF55" s="163"/>
      <c r="DG55" s="163"/>
      <c r="DH55" s="163"/>
      <c r="DI55" s="163"/>
      <c r="DJ55" s="163"/>
      <c r="DK55" s="163"/>
      <c r="DL55" s="163"/>
      <c r="DM55" s="164"/>
      <c r="DN55" s="162">
        <v>220.57191</v>
      </c>
      <c r="DO55" s="163"/>
      <c r="DP55" s="163"/>
      <c r="DQ55" s="163"/>
      <c r="DR55" s="163"/>
      <c r="DS55" s="163"/>
      <c r="DT55" s="164"/>
      <c r="DU55" s="162">
        <v>1.8170938632906199</v>
      </c>
      <c r="DV55" s="163"/>
      <c r="DW55" s="163"/>
      <c r="DX55" s="163"/>
      <c r="DY55" s="163"/>
      <c r="DZ55" s="163"/>
      <c r="EA55" s="164"/>
      <c r="EB55" s="162">
        <f>DN55+DU55</f>
        <v>222.38900386329061</v>
      </c>
      <c r="EC55" s="163"/>
      <c r="ED55" s="163"/>
      <c r="EE55" s="163"/>
      <c r="EF55" s="163"/>
      <c r="EG55" s="163"/>
      <c r="EH55" s="164"/>
      <c r="EI55" s="162">
        <f t="shared" ref="EI55" si="7">CV55-EB55</f>
        <v>2709.8024361367093</v>
      </c>
      <c r="EJ55" s="163"/>
      <c r="EK55" s="163"/>
      <c r="EL55" s="163"/>
      <c r="EM55" s="163"/>
      <c r="EN55" s="163"/>
      <c r="EO55" s="164"/>
      <c r="EP55" s="162"/>
      <c r="EQ55" s="163"/>
      <c r="ER55" s="163"/>
      <c r="ES55" s="163"/>
      <c r="ET55" s="163"/>
      <c r="EU55" s="163"/>
      <c r="EV55" s="163"/>
      <c r="EW55" s="163"/>
      <c r="EX55" s="163"/>
      <c r="EY55" s="164"/>
    </row>
    <row r="56" spans="1:155" s="26" customFormat="1" ht="8.25" customHeight="1" x14ac:dyDescent="0.15">
      <c r="A56" s="165" t="s">
        <v>254</v>
      </c>
      <c r="B56" s="166"/>
      <c r="C56" s="166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66"/>
      <c r="R56" s="166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66"/>
      <c r="AD56" s="166"/>
      <c r="AE56" s="166"/>
      <c r="AF56" s="166"/>
      <c r="AG56" s="166"/>
      <c r="AH56" s="166"/>
      <c r="AI56" s="166"/>
      <c r="AJ56" s="166"/>
      <c r="AK56" s="166"/>
      <c r="AL56" s="166"/>
      <c r="AM56" s="167"/>
      <c r="AN56" s="156" t="s">
        <v>27</v>
      </c>
      <c r="AO56" s="157"/>
      <c r="AP56" s="157"/>
      <c r="AQ56" s="157"/>
      <c r="AR56" s="157"/>
      <c r="AS56" s="157"/>
      <c r="AT56" s="157"/>
      <c r="AU56" s="158"/>
      <c r="AV56" s="159" t="s">
        <v>255</v>
      </c>
      <c r="AW56" s="160"/>
      <c r="AX56" s="160"/>
      <c r="AY56" s="160"/>
      <c r="AZ56" s="160"/>
      <c r="BA56" s="161"/>
      <c r="BB56" s="162"/>
      <c r="BC56" s="163"/>
      <c r="BD56" s="163"/>
      <c r="BE56" s="163"/>
      <c r="BF56" s="163"/>
      <c r="BG56" s="163"/>
      <c r="BH56" s="163"/>
      <c r="BI56" s="163"/>
      <c r="BJ56" s="164"/>
      <c r="BK56" s="162"/>
      <c r="BL56" s="163"/>
      <c r="BM56" s="163"/>
      <c r="BN56" s="163"/>
      <c r="BO56" s="163"/>
      <c r="BP56" s="163"/>
      <c r="BQ56" s="163"/>
      <c r="BR56" s="163"/>
      <c r="BS56" s="164"/>
      <c r="BT56" s="162"/>
      <c r="BU56" s="163"/>
      <c r="BV56" s="163"/>
      <c r="BW56" s="163"/>
      <c r="BX56" s="163"/>
      <c r="BY56" s="163"/>
      <c r="BZ56" s="164"/>
      <c r="CA56" s="162"/>
      <c r="CB56" s="163"/>
      <c r="CC56" s="163"/>
      <c r="CD56" s="163"/>
      <c r="CE56" s="163"/>
      <c r="CF56" s="163"/>
      <c r="CG56" s="164"/>
      <c r="CH56" s="162"/>
      <c r="CI56" s="163"/>
      <c r="CJ56" s="163"/>
      <c r="CK56" s="163"/>
      <c r="CL56" s="163"/>
      <c r="CM56" s="163"/>
      <c r="CN56" s="164"/>
      <c r="CO56" s="162"/>
      <c r="CP56" s="163"/>
      <c r="CQ56" s="163"/>
      <c r="CR56" s="163"/>
      <c r="CS56" s="163"/>
      <c r="CT56" s="163"/>
      <c r="CU56" s="164"/>
      <c r="CV56" s="162"/>
      <c r="CW56" s="163"/>
      <c r="CX56" s="163"/>
      <c r="CY56" s="163"/>
      <c r="CZ56" s="163"/>
      <c r="DA56" s="163"/>
      <c r="DB56" s="163"/>
      <c r="DC56" s="163"/>
      <c r="DD56" s="164"/>
      <c r="DE56" s="162"/>
      <c r="DF56" s="163"/>
      <c r="DG56" s="163"/>
      <c r="DH56" s="163"/>
      <c r="DI56" s="163"/>
      <c r="DJ56" s="163"/>
      <c r="DK56" s="163"/>
      <c r="DL56" s="163"/>
      <c r="DM56" s="164"/>
      <c r="DN56" s="162"/>
      <c r="DO56" s="163"/>
      <c r="DP56" s="163"/>
      <c r="DQ56" s="163"/>
      <c r="DR56" s="163"/>
      <c r="DS56" s="163"/>
      <c r="DT56" s="164"/>
      <c r="DU56" s="162"/>
      <c r="DV56" s="163"/>
      <c r="DW56" s="163"/>
      <c r="DX56" s="163"/>
      <c r="DY56" s="163"/>
      <c r="DZ56" s="163"/>
      <c r="EA56" s="164"/>
      <c r="EB56" s="162"/>
      <c r="EC56" s="163"/>
      <c r="ED56" s="163"/>
      <c r="EE56" s="163"/>
      <c r="EF56" s="163"/>
      <c r="EG56" s="163"/>
      <c r="EH56" s="164"/>
      <c r="EI56" s="162"/>
      <c r="EJ56" s="163"/>
      <c r="EK56" s="163"/>
      <c r="EL56" s="163"/>
      <c r="EM56" s="163"/>
      <c r="EN56" s="163"/>
      <c r="EO56" s="164"/>
      <c r="EP56" s="162"/>
      <c r="EQ56" s="163"/>
      <c r="ER56" s="163"/>
      <c r="ES56" s="163"/>
      <c r="ET56" s="163"/>
      <c r="EU56" s="163"/>
      <c r="EV56" s="163"/>
      <c r="EW56" s="163"/>
      <c r="EX56" s="163"/>
      <c r="EY56" s="164"/>
    </row>
    <row r="57" spans="1:155" s="26" customFormat="1" ht="8.25" customHeight="1" x14ac:dyDescent="0.15">
      <c r="A57" s="153" t="s">
        <v>256</v>
      </c>
      <c r="B57" s="154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5"/>
      <c r="AN57" s="156" t="s">
        <v>27</v>
      </c>
      <c r="AO57" s="157"/>
      <c r="AP57" s="157"/>
      <c r="AQ57" s="157"/>
      <c r="AR57" s="157"/>
      <c r="AS57" s="157"/>
      <c r="AT57" s="157"/>
      <c r="AU57" s="158"/>
      <c r="AV57" s="159" t="s">
        <v>257</v>
      </c>
      <c r="AW57" s="160"/>
      <c r="AX57" s="160"/>
      <c r="AY57" s="160"/>
      <c r="AZ57" s="160"/>
      <c r="BA57" s="161"/>
      <c r="BB57" s="162"/>
      <c r="BC57" s="163"/>
      <c r="BD57" s="163"/>
      <c r="BE57" s="163"/>
      <c r="BF57" s="163"/>
      <c r="BG57" s="163"/>
      <c r="BH57" s="163"/>
      <c r="BI57" s="163"/>
      <c r="BJ57" s="164"/>
      <c r="BK57" s="162"/>
      <c r="BL57" s="163"/>
      <c r="BM57" s="163"/>
      <c r="BN57" s="163"/>
      <c r="BO57" s="163"/>
      <c r="BP57" s="163"/>
      <c r="BQ57" s="163"/>
      <c r="BR57" s="163"/>
      <c r="BS57" s="164"/>
      <c r="BT57" s="162"/>
      <c r="BU57" s="163"/>
      <c r="BV57" s="163"/>
      <c r="BW57" s="163"/>
      <c r="BX57" s="163"/>
      <c r="BY57" s="163"/>
      <c r="BZ57" s="164"/>
      <c r="CA57" s="162"/>
      <c r="CB57" s="163"/>
      <c r="CC57" s="163"/>
      <c r="CD57" s="163"/>
      <c r="CE57" s="163"/>
      <c r="CF57" s="163"/>
      <c r="CG57" s="164"/>
      <c r="CH57" s="162"/>
      <c r="CI57" s="163"/>
      <c r="CJ57" s="163"/>
      <c r="CK57" s="163"/>
      <c r="CL57" s="163"/>
      <c r="CM57" s="163"/>
      <c r="CN57" s="164"/>
      <c r="CO57" s="162"/>
      <c r="CP57" s="163"/>
      <c r="CQ57" s="163"/>
      <c r="CR57" s="163"/>
      <c r="CS57" s="163"/>
      <c r="CT57" s="163"/>
      <c r="CU57" s="164"/>
      <c r="CV57" s="162"/>
      <c r="CW57" s="163"/>
      <c r="CX57" s="163"/>
      <c r="CY57" s="163"/>
      <c r="CZ57" s="163"/>
      <c r="DA57" s="163"/>
      <c r="DB57" s="163"/>
      <c r="DC57" s="163"/>
      <c r="DD57" s="164"/>
      <c r="DE57" s="162"/>
      <c r="DF57" s="163"/>
      <c r="DG57" s="163"/>
      <c r="DH57" s="163"/>
      <c r="DI57" s="163"/>
      <c r="DJ57" s="163"/>
      <c r="DK57" s="163"/>
      <c r="DL57" s="163"/>
      <c r="DM57" s="164"/>
      <c r="DN57" s="162"/>
      <c r="DO57" s="163"/>
      <c r="DP57" s="163"/>
      <c r="DQ57" s="163"/>
      <c r="DR57" s="163"/>
      <c r="DS57" s="163"/>
      <c r="DT57" s="164"/>
      <c r="DU57" s="162"/>
      <c r="DV57" s="163"/>
      <c r="DW57" s="163"/>
      <c r="DX57" s="163"/>
      <c r="DY57" s="163"/>
      <c r="DZ57" s="163"/>
      <c r="EA57" s="164"/>
      <c r="EB57" s="162"/>
      <c r="EC57" s="163"/>
      <c r="ED57" s="163"/>
      <c r="EE57" s="163"/>
      <c r="EF57" s="163"/>
      <c r="EG57" s="163"/>
      <c r="EH57" s="164"/>
      <c r="EI57" s="162"/>
      <c r="EJ57" s="163"/>
      <c r="EK57" s="163"/>
      <c r="EL57" s="163"/>
      <c r="EM57" s="163"/>
      <c r="EN57" s="163"/>
      <c r="EO57" s="164"/>
      <c r="EP57" s="162"/>
      <c r="EQ57" s="163"/>
      <c r="ER57" s="163"/>
      <c r="ES57" s="163"/>
      <c r="ET57" s="163"/>
      <c r="EU57" s="163"/>
      <c r="EV57" s="163"/>
      <c r="EW57" s="163"/>
      <c r="EX57" s="163"/>
      <c r="EY57" s="164"/>
    </row>
    <row r="58" spans="1:155" s="27" customFormat="1" ht="9.75" x14ac:dyDescent="0.2">
      <c r="A58" s="180" t="s">
        <v>258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2"/>
    </row>
    <row r="59" spans="1:155" s="26" customFormat="1" ht="8.25" customHeight="1" x14ac:dyDescent="0.15">
      <c r="A59" s="153" t="s">
        <v>259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4"/>
      <c r="AI59" s="154"/>
      <c r="AJ59" s="154"/>
      <c r="AK59" s="154"/>
      <c r="AL59" s="154"/>
      <c r="AM59" s="155"/>
      <c r="AN59" s="156" t="s">
        <v>27</v>
      </c>
      <c r="AO59" s="157"/>
      <c r="AP59" s="157"/>
      <c r="AQ59" s="157"/>
      <c r="AR59" s="157"/>
      <c r="AS59" s="157"/>
      <c r="AT59" s="157"/>
      <c r="AU59" s="158"/>
      <c r="AV59" s="159" t="s">
        <v>260</v>
      </c>
      <c r="AW59" s="160"/>
      <c r="AX59" s="160"/>
      <c r="AY59" s="160"/>
      <c r="AZ59" s="160"/>
      <c r="BA59" s="161"/>
      <c r="BB59" s="162">
        <f>'1.6. (приказ 585)'!BB59:BJ59</f>
        <v>710363</v>
      </c>
      <c r="BC59" s="163"/>
      <c r="BD59" s="163"/>
      <c r="BE59" s="163"/>
      <c r="BF59" s="163"/>
      <c r="BG59" s="163"/>
      <c r="BH59" s="163"/>
      <c r="BI59" s="163"/>
      <c r="BJ59" s="164"/>
      <c r="BK59" s="183"/>
      <c r="BL59" s="157"/>
      <c r="BM59" s="157"/>
      <c r="BN59" s="157"/>
      <c r="BO59" s="157"/>
      <c r="BP59" s="157"/>
      <c r="BQ59" s="157"/>
      <c r="BR59" s="157"/>
      <c r="BS59" s="158"/>
      <c r="BT59" s="184">
        <f>BT21-BT60</f>
        <v>63047.767449999999</v>
      </c>
      <c r="BU59" s="185"/>
      <c r="BV59" s="185"/>
      <c r="BW59" s="185"/>
      <c r="BX59" s="185"/>
      <c r="BY59" s="185"/>
      <c r="BZ59" s="186"/>
      <c r="CA59" s="162">
        <f>CA21-CA60</f>
        <v>451.05556999999999</v>
      </c>
      <c r="CB59" s="157"/>
      <c r="CC59" s="157"/>
      <c r="CD59" s="157"/>
      <c r="CE59" s="157"/>
      <c r="CF59" s="157"/>
      <c r="CG59" s="158"/>
      <c r="CH59" s="162">
        <f t="shared" ref="CH59:CH60" si="8">BT59-CA59</f>
        <v>62596.711880000003</v>
      </c>
      <c r="CI59" s="163"/>
      <c r="CJ59" s="163"/>
      <c r="CK59" s="163"/>
      <c r="CL59" s="163"/>
      <c r="CM59" s="163"/>
      <c r="CN59" s="164"/>
      <c r="CO59" s="184">
        <f>BB59-CH59</f>
        <v>647766.28812000004</v>
      </c>
      <c r="CP59" s="185"/>
      <c r="CQ59" s="185"/>
      <c r="CR59" s="185"/>
      <c r="CS59" s="185"/>
      <c r="CT59" s="185"/>
      <c r="CU59" s="186"/>
      <c r="CV59" s="162">
        <f>573849464.02/1000</f>
        <v>573849.46401999996</v>
      </c>
      <c r="CW59" s="163"/>
      <c r="CX59" s="163"/>
      <c r="CY59" s="163"/>
      <c r="CZ59" s="163"/>
      <c r="DA59" s="163"/>
      <c r="DB59" s="163"/>
      <c r="DC59" s="163"/>
      <c r="DD59" s="164"/>
      <c r="DE59" s="183"/>
      <c r="DF59" s="187"/>
      <c r="DG59" s="187"/>
      <c r="DH59" s="187"/>
      <c r="DI59" s="187"/>
      <c r="DJ59" s="187"/>
      <c r="DK59" s="187"/>
      <c r="DL59" s="187"/>
      <c r="DM59" s="188"/>
      <c r="DN59" s="184">
        <f>42265977.1/1000</f>
        <v>42265.977100000004</v>
      </c>
      <c r="DO59" s="185"/>
      <c r="DP59" s="185"/>
      <c r="DQ59" s="185"/>
      <c r="DR59" s="185"/>
      <c r="DS59" s="185"/>
      <c r="DT59" s="186"/>
      <c r="DU59" s="156"/>
      <c r="DV59" s="157"/>
      <c r="DW59" s="157"/>
      <c r="DX59" s="157"/>
      <c r="DY59" s="157"/>
      <c r="DZ59" s="157"/>
      <c r="EA59" s="158"/>
      <c r="EB59" s="162">
        <f t="shared" ref="EB59:EB60" si="9">DN59-DU59</f>
        <v>42265.977100000004</v>
      </c>
      <c r="EC59" s="163"/>
      <c r="ED59" s="163"/>
      <c r="EE59" s="163"/>
      <c r="EF59" s="163"/>
      <c r="EG59" s="163"/>
      <c r="EH59" s="164"/>
      <c r="EI59" s="184">
        <f>CV59-EB59</f>
        <v>531583.48691999994</v>
      </c>
      <c r="EJ59" s="185"/>
      <c r="EK59" s="185"/>
      <c r="EL59" s="185"/>
      <c r="EM59" s="185"/>
      <c r="EN59" s="185"/>
      <c r="EO59" s="186"/>
      <c r="EP59" s="156"/>
      <c r="EQ59" s="157"/>
      <c r="ER59" s="157"/>
      <c r="ES59" s="157"/>
      <c r="ET59" s="157"/>
      <c r="EU59" s="157"/>
      <c r="EV59" s="157"/>
      <c r="EW59" s="157"/>
      <c r="EX59" s="157"/>
      <c r="EY59" s="158"/>
    </row>
    <row r="60" spans="1:155" s="26" customFormat="1" ht="8.25" customHeight="1" x14ac:dyDescent="0.15">
      <c r="A60" s="153" t="s">
        <v>261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5"/>
      <c r="AN60" s="156" t="s">
        <v>27</v>
      </c>
      <c r="AO60" s="157"/>
      <c r="AP60" s="157"/>
      <c r="AQ60" s="157"/>
      <c r="AR60" s="157"/>
      <c r="AS60" s="157"/>
      <c r="AT60" s="157"/>
      <c r="AU60" s="158"/>
      <c r="AV60" s="159" t="s">
        <v>262</v>
      </c>
      <c r="AW60" s="160"/>
      <c r="AX60" s="160"/>
      <c r="AY60" s="160"/>
      <c r="AZ60" s="160"/>
      <c r="BA60" s="161"/>
      <c r="BB60" s="162">
        <f>'1.6. (приказ 585)'!BB60:BJ60</f>
        <v>52969</v>
      </c>
      <c r="BC60" s="163"/>
      <c r="BD60" s="163"/>
      <c r="BE60" s="163"/>
      <c r="BF60" s="163"/>
      <c r="BG60" s="163"/>
      <c r="BH60" s="163"/>
      <c r="BI60" s="163"/>
      <c r="BJ60" s="164"/>
      <c r="BK60" s="183"/>
      <c r="BL60" s="157"/>
      <c r="BM60" s="157"/>
      <c r="BN60" s="157"/>
      <c r="BO60" s="157"/>
      <c r="BP60" s="157"/>
      <c r="BQ60" s="157"/>
      <c r="BR60" s="157"/>
      <c r="BS60" s="158"/>
      <c r="BT60" s="184">
        <f>'Прил.2 (приказ 1831-э) (филиал)'!BW34</f>
        <v>3475.11</v>
      </c>
      <c r="BU60" s="185"/>
      <c r="BV60" s="185"/>
      <c r="BW60" s="185"/>
      <c r="BX60" s="185"/>
      <c r="BY60" s="185"/>
      <c r="BZ60" s="186"/>
      <c r="CA60" s="162">
        <v>40.548000000000002</v>
      </c>
      <c r="CB60" s="157"/>
      <c r="CC60" s="157"/>
      <c r="CD60" s="157"/>
      <c r="CE60" s="157"/>
      <c r="CF60" s="157"/>
      <c r="CG60" s="158"/>
      <c r="CH60" s="162">
        <f t="shared" si="8"/>
        <v>3434.5619999999999</v>
      </c>
      <c r="CI60" s="163"/>
      <c r="CJ60" s="163"/>
      <c r="CK60" s="163"/>
      <c r="CL60" s="163"/>
      <c r="CM60" s="163"/>
      <c r="CN60" s="164"/>
      <c r="CO60" s="184">
        <f t="shared" ref="CO60:CO65" si="10">BB60-CH60</f>
        <v>49534.438000000002</v>
      </c>
      <c r="CP60" s="185"/>
      <c r="CQ60" s="185"/>
      <c r="CR60" s="185"/>
      <c r="CS60" s="185"/>
      <c r="CT60" s="185"/>
      <c r="CU60" s="186"/>
      <c r="CV60" s="162">
        <f>CV21-CV59</f>
        <v>91573.535980000044</v>
      </c>
      <c r="CW60" s="163"/>
      <c r="CX60" s="163"/>
      <c r="CY60" s="163"/>
      <c r="CZ60" s="163"/>
      <c r="DA60" s="163"/>
      <c r="DB60" s="163"/>
      <c r="DC60" s="163"/>
      <c r="DD60" s="164"/>
      <c r="DE60" s="183"/>
      <c r="DF60" s="187"/>
      <c r="DG60" s="187"/>
      <c r="DH60" s="187"/>
      <c r="DI60" s="187"/>
      <c r="DJ60" s="187"/>
      <c r="DK60" s="187"/>
      <c r="DL60" s="187"/>
      <c r="DM60" s="188"/>
      <c r="DN60" s="184">
        <f>DN21-DN59</f>
        <v>17606.170609999986</v>
      </c>
      <c r="DO60" s="185"/>
      <c r="DP60" s="185"/>
      <c r="DQ60" s="185"/>
      <c r="DR60" s="185"/>
      <c r="DS60" s="185"/>
      <c r="DT60" s="186"/>
      <c r="DU60" s="156"/>
      <c r="DV60" s="157"/>
      <c r="DW60" s="157"/>
      <c r="DX60" s="157"/>
      <c r="DY60" s="157"/>
      <c r="DZ60" s="157"/>
      <c r="EA60" s="158"/>
      <c r="EB60" s="162">
        <f t="shared" si="9"/>
        <v>17606.170609999986</v>
      </c>
      <c r="EC60" s="163"/>
      <c r="ED60" s="163"/>
      <c r="EE60" s="163"/>
      <c r="EF60" s="163"/>
      <c r="EG60" s="163"/>
      <c r="EH60" s="164"/>
      <c r="EI60" s="184">
        <f t="shared" ref="EI60" si="11">CV60-EB60</f>
        <v>73967.365370000058</v>
      </c>
      <c r="EJ60" s="185"/>
      <c r="EK60" s="185"/>
      <c r="EL60" s="185"/>
      <c r="EM60" s="185"/>
      <c r="EN60" s="185"/>
      <c r="EO60" s="186"/>
      <c r="EP60" s="156"/>
      <c r="EQ60" s="157"/>
      <c r="ER60" s="157"/>
      <c r="ES60" s="157"/>
      <c r="ET60" s="157"/>
      <c r="EU60" s="157"/>
      <c r="EV60" s="157"/>
      <c r="EW60" s="157"/>
      <c r="EX60" s="157"/>
      <c r="EY60" s="158"/>
    </row>
    <row r="61" spans="1:155" s="26" customFormat="1" ht="24.75" customHeight="1" x14ac:dyDescent="0.15">
      <c r="A61" s="153" t="s">
        <v>263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154"/>
      <c r="AH61" s="154"/>
      <c r="AI61" s="154"/>
      <c r="AJ61" s="154"/>
      <c r="AK61" s="154"/>
      <c r="AL61" s="154"/>
      <c r="AM61" s="155"/>
      <c r="AN61" s="156" t="s">
        <v>27</v>
      </c>
      <c r="AO61" s="157"/>
      <c r="AP61" s="157"/>
      <c r="AQ61" s="157"/>
      <c r="AR61" s="157"/>
      <c r="AS61" s="157"/>
      <c r="AT61" s="157"/>
      <c r="AU61" s="158"/>
      <c r="AV61" s="159" t="s">
        <v>264</v>
      </c>
      <c r="AW61" s="160"/>
      <c r="AX61" s="160"/>
      <c r="AY61" s="160"/>
      <c r="AZ61" s="160"/>
      <c r="BA61" s="161"/>
      <c r="BB61" s="162">
        <f>'1.6. (приказ 585)'!BB61:BJ61</f>
        <v>17500</v>
      </c>
      <c r="BC61" s="163"/>
      <c r="BD61" s="163"/>
      <c r="BE61" s="163"/>
      <c r="BF61" s="163"/>
      <c r="BG61" s="163"/>
      <c r="BH61" s="163"/>
      <c r="BI61" s="163"/>
      <c r="BJ61" s="164"/>
      <c r="BK61" s="183"/>
      <c r="BL61" s="157"/>
      <c r="BM61" s="157"/>
      <c r="BN61" s="157"/>
      <c r="BO61" s="157"/>
      <c r="BP61" s="157"/>
      <c r="BQ61" s="157"/>
      <c r="BR61" s="157"/>
      <c r="BS61" s="158"/>
      <c r="BT61" s="156"/>
      <c r="BU61" s="157"/>
      <c r="BV61" s="157"/>
      <c r="BW61" s="157"/>
      <c r="BX61" s="157"/>
      <c r="BY61" s="157"/>
      <c r="BZ61" s="158"/>
      <c r="CA61" s="156"/>
      <c r="CB61" s="157"/>
      <c r="CC61" s="157"/>
      <c r="CD61" s="157"/>
      <c r="CE61" s="157"/>
      <c r="CF61" s="157"/>
      <c r="CG61" s="158"/>
      <c r="CH61" s="183"/>
      <c r="CI61" s="187"/>
      <c r="CJ61" s="187"/>
      <c r="CK61" s="187"/>
      <c r="CL61" s="187"/>
      <c r="CM61" s="187"/>
      <c r="CN61" s="188"/>
      <c r="CO61" s="184">
        <f>BB61</f>
        <v>17500</v>
      </c>
      <c r="CP61" s="185"/>
      <c r="CQ61" s="185"/>
      <c r="CR61" s="185"/>
      <c r="CS61" s="185"/>
      <c r="CT61" s="185"/>
      <c r="CU61" s="186"/>
      <c r="CV61" s="162">
        <f>CV53</f>
        <v>15000</v>
      </c>
      <c r="CW61" s="163"/>
      <c r="CX61" s="163"/>
      <c r="CY61" s="163"/>
      <c r="CZ61" s="163"/>
      <c r="DA61" s="163"/>
      <c r="DB61" s="163"/>
      <c r="DC61" s="163"/>
      <c r="DD61" s="164"/>
      <c r="DE61" s="183"/>
      <c r="DF61" s="187"/>
      <c r="DG61" s="187"/>
      <c r="DH61" s="187"/>
      <c r="DI61" s="187"/>
      <c r="DJ61" s="187"/>
      <c r="DK61" s="187"/>
      <c r="DL61" s="187"/>
      <c r="DM61" s="188"/>
      <c r="DN61" s="156"/>
      <c r="DO61" s="157"/>
      <c r="DP61" s="157"/>
      <c r="DQ61" s="157"/>
      <c r="DR61" s="157"/>
      <c r="DS61" s="157"/>
      <c r="DT61" s="158"/>
      <c r="DU61" s="156"/>
      <c r="DV61" s="157"/>
      <c r="DW61" s="157"/>
      <c r="DX61" s="157"/>
      <c r="DY61" s="157"/>
      <c r="DZ61" s="157"/>
      <c r="EA61" s="158"/>
      <c r="EB61" s="183"/>
      <c r="EC61" s="187"/>
      <c r="ED61" s="187"/>
      <c r="EE61" s="187"/>
      <c r="EF61" s="187"/>
      <c r="EG61" s="187"/>
      <c r="EH61" s="188"/>
      <c r="EI61" s="184"/>
      <c r="EJ61" s="185"/>
      <c r="EK61" s="185"/>
      <c r="EL61" s="185"/>
      <c r="EM61" s="185"/>
      <c r="EN61" s="185"/>
      <c r="EO61" s="186"/>
      <c r="EP61" s="156"/>
      <c r="EQ61" s="157"/>
      <c r="ER61" s="157"/>
      <c r="ES61" s="157"/>
      <c r="ET61" s="157"/>
      <c r="EU61" s="157"/>
      <c r="EV61" s="157"/>
      <c r="EW61" s="157"/>
      <c r="EX61" s="157"/>
      <c r="EY61" s="158"/>
    </row>
    <row r="62" spans="1:155" s="26" customFormat="1" ht="16.5" customHeight="1" x14ac:dyDescent="0.15">
      <c r="A62" s="153" t="s">
        <v>265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154"/>
      <c r="AH62" s="154"/>
      <c r="AI62" s="154"/>
      <c r="AJ62" s="154"/>
      <c r="AK62" s="154"/>
      <c r="AL62" s="154"/>
      <c r="AM62" s="155"/>
      <c r="AN62" s="156" t="s">
        <v>27</v>
      </c>
      <c r="AO62" s="157"/>
      <c r="AP62" s="157"/>
      <c r="AQ62" s="157"/>
      <c r="AR62" s="157"/>
      <c r="AS62" s="157"/>
      <c r="AT62" s="157"/>
      <c r="AU62" s="158"/>
      <c r="AV62" s="159" t="s">
        <v>266</v>
      </c>
      <c r="AW62" s="160"/>
      <c r="AX62" s="160"/>
      <c r="AY62" s="160"/>
      <c r="AZ62" s="160"/>
      <c r="BA62" s="161"/>
      <c r="BB62" s="162">
        <f>'1.6. (приказ 585)'!BB62:BJ62</f>
        <v>68869.2</v>
      </c>
      <c r="BC62" s="163"/>
      <c r="BD62" s="163"/>
      <c r="BE62" s="163"/>
      <c r="BF62" s="163"/>
      <c r="BG62" s="163"/>
      <c r="BH62" s="163"/>
      <c r="BI62" s="163"/>
      <c r="BJ62" s="164"/>
      <c r="BK62" s="183"/>
      <c r="BL62" s="157"/>
      <c r="BM62" s="157"/>
      <c r="BN62" s="157"/>
      <c r="BO62" s="157"/>
      <c r="BP62" s="157"/>
      <c r="BQ62" s="157"/>
      <c r="BR62" s="157"/>
      <c r="BS62" s="158"/>
      <c r="BT62" s="162">
        <f>BT63+BT64+BT65</f>
        <v>7451.4969799999999</v>
      </c>
      <c r="BU62" s="163"/>
      <c r="BV62" s="163"/>
      <c r="BW62" s="163"/>
      <c r="BX62" s="163"/>
      <c r="BY62" s="163"/>
      <c r="BZ62" s="164"/>
      <c r="CA62" s="156"/>
      <c r="CB62" s="157"/>
      <c r="CC62" s="157"/>
      <c r="CD62" s="157"/>
      <c r="CE62" s="157"/>
      <c r="CF62" s="157"/>
      <c r="CG62" s="158"/>
      <c r="CH62" s="162">
        <f t="shared" ref="CH62:CH63" si="12">BT62-CA62</f>
        <v>7451.4969799999999</v>
      </c>
      <c r="CI62" s="163"/>
      <c r="CJ62" s="163"/>
      <c r="CK62" s="163"/>
      <c r="CL62" s="163"/>
      <c r="CM62" s="163"/>
      <c r="CN62" s="164"/>
      <c r="CO62" s="184">
        <f t="shared" si="10"/>
        <v>61417.703020000001</v>
      </c>
      <c r="CP62" s="185"/>
      <c r="CQ62" s="185"/>
      <c r="CR62" s="185"/>
      <c r="CS62" s="185"/>
      <c r="CT62" s="185"/>
      <c r="CU62" s="186"/>
      <c r="CV62" s="162">
        <v>80168.222300000023</v>
      </c>
      <c r="CW62" s="163"/>
      <c r="CX62" s="163"/>
      <c r="CY62" s="163"/>
      <c r="CZ62" s="163"/>
      <c r="DA62" s="163"/>
      <c r="DB62" s="163"/>
      <c r="DC62" s="163"/>
      <c r="DD62" s="164"/>
      <c r="DE62" s="183"/>
      <c r="DF62" s="187"/>
      <c r="DG62" s="187"/>
      <c r="DH62" s="187"/>
      <c r="DI62" s="187"/>
      <c r="DJ62" s="187"/>
      <c r="DK62" s="187"/>
      <c r="DL62" s="187"/>
      <c r="DM62" s="188"/>
      <c r="DN62" s="162">
        <f>DN63+DN64+DN65</f>
        <v>3968.4515299999998</v>
      </c>
      <c r="DO62" s="163"/>
      <c r="DP62" s="163"/>
      <c r="DQ62" s="163"/>
      <c r="DR62" s="163"/>
      <c r="DS62" s="163"/>
      <c r="DT62" s="164"/>
      <c r="DU62" s="156"/>
      <c r="DV62" s="157"/>
      <c r="DW62" s="157"/>
      <c r="DX62" s="157"/>
      <c r="DY62" s="157"/>
      <c r="DZ62" s="157"/>
      <c r="EA62" s="158"/>
      <c r="EB62" s="162">
        <f t="shared" ref="EB62:EB63" si="13">DN62-DU62</f>
        <v>3968.4515299999998</v>
      </c>
      <c r="EC62" s="163"/>
      <c r="ED62" s="163"/>
      <c r="EE62" s="163"/>
      <c r="EF62" s="163"/>
      <c r="EG62" s="163"/>
      <c r="EH62" s="164"/>
      <c r="EI62" s="184">
        <f t="shared" ref="EI62:EI65" si="14">CV62-EB62</f>
        <v>76199.770770000017</v>
      </c>
      <c r="EJ62" s="185"/>
      <c r="EK62" s="185"/>
      <c r="EL62" s="185"/>
      <c r="EM62" s="185"/>
      <c r="EN62" s="185"/>
      <c r="EO62" s="186"/>
      <c r="EP62" s="156"/>
      <c r="EQ62" s="157"/>
      <c r="ER62" s="157"/>
      <c r="ES62" s="157"/>
      <c r="ET62" s="157"/>
      <c r="EU62" s="157"/>
      <c r="EV62" s="157"/>
      <c r="EW62" s="157"/>
      <c r="EX62" s="157"/>
      <c r="EY62" s="158"/>
    </row>
    <row r="63" spans="1:155" s="26" customFormat="1" ht="8.1" customHeight="1" x14ac:dyDescent="0.15">
      <c r="A63" s="168" t="s">
        <v>267</v>
      </c>
      <c r="B63" s="169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  <c r="Q63" s="169"/>
      <c r="R63" s="169"/>
      <c r="S63" s="169"/>
      <c r="T63" s="169"/>
      <c r="U63" s="169"/>
      <c r="V63" s="169"/>
      <c r="W63" s="169"/>
      <c r="X63" s="169"/>
      <c r="Y63" s="169"/>
      <c r="Z63" s="169"/>
      <c r="AA63" s="169"/>
      <c r="AB63" s="169"/>
      <c r="AC63" s="169"/>
      <c r="AD63" s="169"/>
      <c r="AE63" s="169"/>
      <c r="AF63" s="169"/>
      <c r="AG63" s="169"/>
      <c r="AH63" s="169"/>
      <c r="AI63" s="169"/>
      <c r="AJ63" s="169"/>
      <c r="AK63" s="169"/>
      <c r="AL63" s="169"/>
      <c r="AM63" s="170"/>
      <c r="AN63" s="156" t="s">
        <v>27</v>
      </c>
      <c r="AO63" s="157"/>
      <c r="AP63" s="157"/>
      <c r="AQ63" s="157"/>
      <c r="AR63" s="157"/>
      <c r="AS63" s="157"/>
      <c r="AT63" s="157"/>
      <c r="AU63" s="158"/>
      <c r="AV63" s="159"/>
      <c r="AW63" s="160"/>
      <c r="AX63" s="160"/>
      <c r="AY63" s="160"/>
      <c r="AZ63" s="160"/>
      <c r="BA63" s="161"/>
      <c r="BB63" s="162">
        <f>'1.6. (приказ 585)'!BB63:BJ63</f>
        <v>36310.199999999997</v>
      </c>
      <c r="BC63" s="163"/>
      <c r="BD63" s="163"/>
      <c r="BE63" s="163"/>
      <c r="BF63" s="163"/>
      <c r="BG63" s="163"/>
      <c r="BH63" s="163"/>
      <c r="BI63" s="163"/>
      <c r="BJ63" s="164"/>
      <c r="BK63" s="183"/>
      <c r="BL63" s="157"/>
      <c r="BM63" s="157"/>
      <c r="BN63" s="157"/>
      <c r="BO63" s="157"/>
      <c r="BP63" s="157"/>
      <c r="BQ63" s="157"/>
      <c r="BR63" s="157"/>
      <c r="BS63" s="158"/>
      <c r="BT63" s="162">
        <f>BT23</f>
        <v>2789.9928999999997</v>
      </c>
      <c r="BU63" s="163"/>
      <c r="BV63" s="163"/>
      <c r="BW63" s="163"/>
      <c r="BX63" s="163"/>
      <c r="BY63" s="163"/>
      <c r="BZ63" s="164"/>
      <c r="CA63" s="156"/>
      <c r="CB63" s="157"/>
      <c r="CC63" s="157"/>
      <c r="CD63" s="157"/>
      <c r="CE63" s="157"/>
      <c r="CF63" s="157"/>
      <c r="CG63" s="158"/>
      <c r="CH63" s="162">
        <f t="shared" si="12"/>
        <v>2789.9928999999997</v>
      </c>
      <c r="CI63" s="163"/>
      <c r="CJ63" s="163"/>
      <c r="CK63" s="163"/>
      <c r="CL63" s="163"/>
      <c r="CM63" s="163"/>
      <c r="CN63" s="164"/>
      <c r="CO63" s="184">
        <f t="shared" si="10"/>
        <v>33520.2071</v>
      </c>
      <c r="CP63" s="185"/>
      <c r="CQ63" s="185"/>
      <c r="CR63" s="185"/>
      <c r="CS63" s="185"/>
      <c r="CT63" s="185"/>
      <c r="CU63" s="186"/>
      <c r="CV63" s="162">
        <f>CV62-CV65</f>
        <v>60096.033910000027</v>
      </c>
      <c r="CW63" s="163"/>
      <c r="CX63" s="163"/>
      <c r="CY63" s="163"/>
      <c r="CZ63" s="163"/>
      <c r="DA63" s="163"/>
      <c r="DB63" s="163"/>
      <c r="DC63" s="163"/>
      <c r="DD63" s="164"/>
      <c r="DE63" s="183"/>
      <c r="DF63" s="187"/>
      <c r="DG63" s="187"/>
      <c r="DH63" s="187"/>
      <c r="DI63" s="187"/>
      <c r="DJ63" s="187"/>
      <c r="DK63" s="187"/>
      <c r="DL63" s="187"/>
      <c r="DM63" s="188"/>
      <c r="DN63" s="162">
        <f>DN23</f>
        <v>3968.4515299999998</v>
      </c>
      <c r="DO63" s="163"/>
      <c r="DP63" s="163"/>
      <c r="DQ63" s="163"/>
      <c r="DR63" s="163"/>
      <c r="DS63" s="163"/>
      <c r="DT63" s="164"/>
      <c r="DU63" s="156"/>
      <c r="DV63" s="157"/>
      <c r="DW63" s="157"/>
      <c r="DX63" s="157"/>
      <c r="DY63" s="157"/>
      <c r="DZ63" s="157"/>
      <c r="EA63" s="158"/>
      <c r="EB63" s="162">
        <f t="shared" si="13"/>
        <v>3968.4515299999998</v>
      </c>
      <c r="EC63" s="163"/>
      <c r="ED63" s="163"/>
      <c r="EE63" s="163"/>
      <c r="EF63" s="163"/>
      <c r="EG63" s="163"/>
      <c r="EH63" s="164"/>
      <c r="EI63" s="184">
        <f t="shared" si="14"/>
        <v>56127.582380000029</v>
      </c>
      <c r="EJ63" s="185"/>
      <c r="EK63" s="185"/>
      <c r="EL63" s="185"/>
      <c r="EM63" s="185"/>
      <c r="EN63" s="185"/>
      <c r="EO63" s="186"/>
      <c r="EP63" s="156"/>
      <c r="EQ63" s="157"/>
      <c r="ER63" s="157"/>
      <c r="ES63" s="157"/>
      <c r="ET63" s="157"/>
      <c r="EU63" s="157"/>
      <c r="EV63" s="157"/>
      <c r="EW63" s="157"/>
      <c r="EX63" s="157"/>
      <c r="EY63" s="158"/>
    </row>
    <row r="64" spans="1:155" s="26" customFormat="1" ht="8.25" customHeight="1" x14ac:dyDescent="0.15">
      <c r="A64" s="168" t="s">
        <v>268</v>
      </c>
      <c r="B64" s="169"/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  <c r="Z64" s="169"/>
      <c r="AA64" s="169"/>
      <c r="AB64" s="169"/>
      <c r="AC64" s="169"/>
      <c r="AD64" s="169"/>
      <c r="AE64" s="169"/>
      <c r="AF64" s="169"/>
      <c r="AG64" s="169"/>
      <c r="AH64" s="169"/>
      <c r="AI64" s="169"/>
      <c r="AJ64" s="169"/>
      <c r="AK64" s="169"/>
      <c r="AL64" s="169"/>
      <c r="AM64" s="170"/>
      <c r="AN64" s="156" t="s">
        <v>27</v>
      </c>
      <c r="AO64" s="157"/>
      <c r="AP64" s="157"/>
      <c r="AQ64" s="157"/>
      <c r="AR64" s="157"/>
      <c r="AS64" s="157"/>
      <c r="AT64" s="157"/>
      <c r="AU64" s="158"/>
      <c r="AV64" s="159"/>
      <c r="AW64" s="160"/>
      <c r="AX64" s="160"/>
      <c r="AY64" s="160"/>
      <c r="AZ64" s="160"/>
      <c r="BA64" s="161"/>
      <c r="BB64" s="162"/>
      <c r="BC64" s="163"/>
      <c r="BD64" s="163"/>
      <c r="BE64" s="163"/>
      <c r="BF64" s="163"/>
      <c r="BG64" s="163"/>
      <c r="BH64" s="163"/>
      <c r="BI64" s="163"/>
      <c r="BJ64" s="164"/>
      <c r="BK64" s="183"/>
      <c r="BL64" s="157"/>
      <c r="BM64" s="157"/>
      <c r="BN64" s="157"/>
      <c r="BO64" s="157"/>
      <c r="BP64" s="157"/>
      <c r="BQ64" s="157"/>
      <c r="BR64" s="157"/>
      <c r="BS64" s="158"/>
      <c r="BT64" s="183"/>
      <c r="BU64" s="187"/>
      <c r="BV64" s="187"/>
      <c r="BW64" s="187"/>
      <c r="BX64" s="187"/>
      <c r="BY64" s="187"/>
      <c r="BZ64" s="188"/>
      <c r="CA64" s="156"/>
      <c r="CB64" s="157"/>
      <c r="CC64" s="157"/>
      <c r="CD64" s="157"/>
      <c r="CE64" s="157"/>
      <c r="CF64" s="157"/>
      <c r="CG64" s="158"/>
      <c r="CH64" s="183"/>
      <c r="CI64" s="187"/>
      <c r="CJ64" s="187"/>
      <c r="CK64" s="187"/>
      <c r="CL64" s="187"/>
      <c r="CM64" s="187"/>
      <c r="CN64" s="188"/>
      <c r="CO64" s="184"/>
      <c r="CP64" s="185"/>
      <c r="CQ64" s="185"/>
      <c r="CR64" s="185"/>
      <c r="CS64" s="185"/>
      <c r="CT64" s="185"/>
      <c r="CU64" s="186"/>
      <c r="CV64" s="162"/>
      <c r="CW64" s="163"/>
      <c r="CX64" s="163"/>
      <c r="CY64" s="163"/>
      <c r="CZ64" s="163"/>
      <c r="DA64" s="163"/>
      <c r="DB64" s="163"/>
      <c r="DC64" s="163"/>
      <c r="DD64" s="164"/>
      <c r="DE64" s="183"/>
      <c r="DF64" s="187"/>
      <c r="DG64" s="187"/>
      <c r="DH64" s="187"/>
      <c r="DI64" s="187"/>
      <c r="DJ64" s="187"/>
      <c r="DK64" s="187"/>
      <c r="DL64" s="187"/>
      <c r="DM64" s="188"/>
      <c r="DN64" s="183"/>
      <c r="DO64" s="187"/>
      <c r="DP64" s="187"/>
      <c r="DQ64" s="187"/>
      <c r="DR64" s="187"/>
      <c r="DS64" s="187"/>
      <c r="DT64" s="188"/>
      <c r="DU64" s="156"/>
      <c r="DV64" s="157"/>
      <c r="DW64" s="157"/>
      <c r="DX64" s="157"/>
      <c r="DY64" s="157"/>
      <c r="DZ64" s="157"/>
      <c r="EA64" s="158"/>
      <c r="EB64" s="183"/>
      <c r="EC64" s="187"/>
      <c r="ED64" s="187"/>
      <c r="EE64" s="187"/>
      <c r="EF64" s="187"/>
      <c r="EG64" s="187"/>
      <c r="EH64" s="188"/>
      <c r="EI64" s="184"/>
      <c r="EJ64" s="185"/>
      <c r="EK64" s="185"/>
      <c r="EL64" s="185"/>
      <c r="EM64" s="185"/>
      <c r="EN64" s="185"/>
      <c r="EO64" s="186"/>
      <c r="EP64" s="156"/>
      <c r="EQ64" s="157"/>
      <c r="ER64" s="157"/>
      <c r="ES64" s="157"/>
      <c r="ET64" s="157"/>
      <c r="EU64" s="157"/>
      <c r="EV64" s="157"/>
      <c r="EW64" s="157"/>
      <c r="EX64" s="157"/>
      <c r="EY64" s="158"/>
    </row>
    <row r="65" spans="1:155" s="26" customFormat="1" ht="16.5" customHeight="1" x14ac:dyDescent="0.15">
      <c r="A65" s="168" t="s">
        <v>269</v>
      </c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  <c r="AF65" s="169"/>
      <c r="AG65" s="169"/>
      <c r="AH65" s="169"/>
      <c r="AI65" s="169"/>
      <c r="AJ65" s="169"/>
      <c r="AK65" s="169"/>
      <c r="AL65" s="169"/>
      <c r="AM65" s="170"/>
      <c r="AN65" s="156" t="s">
        <v>27</v>
      </c>
      <c r="AO65" s="157"/>
      <c r="AP65" s="157"/>
      <c r="AQ65" s="157"/>
      <c r="AR65" s="157"/>
      <c r="AS65" s="157"/>
      <c r="AT65" s="157"/>
      <c r="AU65" s="158"/>
      <c r="AV65" s="159"/>
      <c r="AW65" s="160"/>
      <c r="AX65" s="160"/>
      <c r="AY65" s="160"/>
      <c r="AZ65" s="160"/>
      <c r="BA65" s="161"/>
      <c r="BB65" s="162">
        <f>'1.6. (приказ 585)'!BB65:BJ65</f>
        <v>32559</v>
      </c>
      <c r="BC65" s="163"/>
      <c r="BD65" s="163"/>
      <c r="BE65" s="163"/>
      <c r="BF65" s="163"/>
      <c r="BG65" s="163"/>
      <c r="BH65" s="163"/>
      <c r="BI65" s="163"/>
      <c r="BJ65" s="164"/>
      <c r="BK65" s="183"/>
      <c r="BL65" s="157"/>
      <c r="BM65" s="157"/>
      <c r="BN65" s="157"/>
      <c r="BO65" s="157"/>
      <c r="BP65" s="157"/>
      <c r="BQ65" s="157"/>
      <c r="BR65" s="157"/>
      <c r="BS65" s="158"/>
      <c r="BT65" s="162">
        <f>BT34</f>
        <v>4661.5040799999997</v>
      </c>
      <c r="BU65" s="163"/>
      <c r="BV65" s="163"/>
      <c r="BW65" s="163"/>
      <c r="BX65" s="163"/>
      <c r="BY65" s="163"/>
      <c r="BZ65" s="164"/>
      <c r="CA65" s="156"/>
      <c r="CB65" s="157"/>
      <c r="CC65" s="157"/>
      <c r="CD65" s="157"/>
      <c r="CE65" s="157"/>
      <c r="CF65" s="157"/>
      <c r="CG65" s="158"/>
      <c r="CH65" s="162"/>
      <c r="CI65" s="163"/>
      <c r="CJ65" s="163"/>
      <c r="CK65" s="163"/>
      <c r="CL65" s="163"/>
      <c r="CM65" s="163"/>
      <c r="CN65" s="164"/>
      <c r="CO65" s="184">
        <f t="shared" si="10"/>
        <v>32559</v>
      </c>
      <c r="CP65" s="185"/>
      <c r="CQ65" s="185"/>
      <c r="CR65" s="185"/>
      <c r="CS65" s="185"/>
      <c r="CT65" s="185"/>
      <c r="CU65" s="186"/>
      <c r="CV65" s="162">
        <f>CV34</f>
        <v>20072.188389999999</v>
      </c>
      <c r="CW65" s="163"/>
      <c r="CX65" s="163"/>
      <c r="CY65" s="163"/>
      <c r="CZ65" s="163"/>
      <c r="DA65" s="163"/>
      <c r="DB65" s="163"/>
      <c r="DC65" s="163"/>
      <c r="DD65" s="164"/>
      <c r="DE65" s="183"/>
      <c r="DF65" s="187"/>
      <c r="DG65" s="187"/>
      <c r="DH65" s="187"/>
      <c r="DI65" s="187"/>
      <c r="DJ65" s="187"/>
      <c r="DK65" s="187"/>
      <c r="DL65" s="187"/>
      <c r="DM65" s="188"/>
      <c r="DN65" s="162">
        <f>DN34</f>
        <v>0</v>
      </c>
      <c r="DO65" s="163"/>
      <c r="DP65" s="163"/>
      <c r="DQ65" s="163"/>
      <c r="DR65" s="163"/>
      <c r="DS65" s="163"/>
      <c r="DT65" s="164"/>
      <c r="DU65" s="156"/>
      <c r="DV65" s="157"/>
      <c r="DW65" s="157"/>
      <c r="DX65" s="157"/>
      <c r="DY65" s="157"/>
      <c r="DZ65" s="157"/>
      <c r="EA65" s="158"/>
      <c r="EB65" s="162">
        <f t="shared" ref="EB65" si="15">DN65-DU65</f>
        <v>0</v>
      </c>
      <c r="EC65" s="163"/>
      <c r="ED65" s="163"/>
      <c r="EE65" s="163"/>
      <c r="EF65" s="163"/>
      <c r="EG65" s="163"/>
      <c r="EH65" s="164"/>
      <c r="EI65" s="184">
        <f t="shared" si="14"/>
        <v>20072.188389999999</v>
      </c>
      <c r="EJ65" s="185"/>
      <c r="EK65" s="185"/>
      <c r="EL65" s="185"/>
      <c r="EM65" s="185"/>
      <c r="EN65" s="185"/>
      <c r="EO65" s="186"/>
      <c r="EP65" s="156"/>
      <c r="EQ65" s="157"/>
      <c r="ER65" s="157"/>
      <c r="ES65" s="157"/>
      <c r="ET65" s="157"/>
      <c r="EU65" s="157"/>
      <c r="EV65" s="157"/>
      <c r="EW65" s="157"/>
      <c r="EX65" s="157"/>
      <c r="EY65" s="158"/>
    </row>
    <row r="66" spans="1:155" s="26" customFormat="1" ht="8.1" customHeight="1" x14ac:dyDescent="0.15">
      <c r="A66" s="168" t="s">
        <v>270</v>
      </c>
      <c r="B66" s="169"/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  <c r="Q66" s="169"/>
      <c r="R66" s="169"/>
      <c r="S66" s="169"/>
      <c r="T66" s="169"/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69"/>
      <c r="AG66" s="169"/>
      <c r="AH66" s="169"/>
      <c r="AI66" s="169"/>
      <c r="AJ66" s="169"/>
      <c r="AK66" s="169"/>
      <c r="AL66" s="169"/>
      <c r="AM66" s="170"/>
      <c r="AN66" s="156" t="s">
        <v>27</v>
      </c>
      <c r="AO66" s="157"/>
      <c r="AP66" s="157"/>
      <c r="AQ66" s="157"/>
      <c r="AR66" s="157"/>
      <c r="AS66" s="157"/>
      <c r="AT66" s="157"/>
      <c r="AU66" s="158"/>
      <c r="AV66" s="159"/>
      <c r="AW66" s="160"/>
      <c r="AX66" s="160"/>
      <c r="AY66" s="160"/>
      <c r="AZ66" s="160"/>
      <c r="BA66" s="161"/>
      <c r="BB66" s="162"/>
      <c r="BC66" s="163"/>
      <c r="BD66" s="163"/>
      <c r="BE66" s="163"/>
      <c r="BF66" s="163"/>
      <c r="BG66" s="163"/>
      <c r="BH66" s="163"/>
      <c r="BI66" s="163"/>
      <c r="BJ66" s="164"/>
      <c r="BK66" s="183"/>
      <c r="BL66" s="157"/>
      <c r="BM66" s="157"/>
      <c r="BN66" s="157"/>
      <c r="BO66" s="157"/>
      <c r="BP66" s="157"/>
      <c r="BQ66" s="157"/>
      <c r="BR66" s="157"/>
      <c r="BS66" s="158"/>
      <c r="BT66" s="156"/>
      <c r="BU66" s="157"/>
      <c r="BV66" s="157"/>
      <c r="BW66" s="157"/>
      <c r="BX66" s="157"/>
      <c r="BY66" s="157"/>
      <c r="BZ66" s="158"/>
      <c r="CA66" s="156"/>
      <c r="CB66" s="157"/>
      <c r="CC66" s="157"/>
      <c r="CD66" s="157"/>
      <c r="CE66" s="157"/>
      <c r="CF66" s="157"/>
      <c r="CG66" s="158"/>
      <c r="CH66" s="183"/>
      <c r="CI66" s="187"/>
      <c r="CJ66" s="187"/>
      <c r="CK66" s="187"/>
      <c r="CL66" s="187"/>
      <c r="CM66" s="187"/>
      <c r="CN66" s="188"/>
      <c r="CO66" s="184"/>
      <c r="CP66" s="185"/>
      <c r="CQ66" s="185"/>
      <c r="CR66" s="185"/>
      <c r="CS66" s="185"/>
      <c r="CT66" s="185"/>
      <c r="CU66" s="186"/>
      <c r="CV66" s="156"/>
      <c r="CW66" s="157"/>
      <c r="CX66" s="157"/>
      <c r="CY66" s="157"/>
      <c r="CZ66" s="157"/>
      <c r="DA66" s="157"/>
      <c r="DB66" s="157"/>
      <c r="DC66" s="157"/>
      <c r="DD66" s="158"/>
      <c r="DE66" s="183"/>
      <c r="DF66" s="187"/>
      <c r="DG66" s="187"/>
      <c r="DH66" s="187"/>
      <c r="DI66" s="187"/>
      <c r="DJ66" s="187"/>
      <c r="DK66" s="187"/>
      <c r="DL66" s="187"/>
      <c r="DM66" s="188"/>
      <c r="DN66" s="156"/>
      <c r="DO66" s="157"/>
      <c r="DP66" s="157"/>
      <c r="DQ66" s="157"/>
      <c r="DR66" s="157"/>
      <c r="DS66" s="157"/>
      <c r="DT66" s="158"/>
      <c r="DU66" s="156"/>
      <c r="DV66" s="157"/>
      <c r="DW66" s="157"/>
      <c r="DX66" s="157"/>
      <c r="DY66" s="157"/>
      <c r="DZ66" s="157"/>
      <c r="EA66" s="158"/>
      <c r="EB66" s="183"/>
      <c r="EC66" s="187"/>
      <c r="ED66" s="187"/>
      <c r="EE66" s="187"/>
      <c r="EF66" s="187"/>
      <c r="EG66" s="187"/>
      <c r="EH66" s="188"/>
      <c r="EI66" s="184"/>
      <c r="EJ66" s="185"/>
      <c r="EK66" s="185"/>
      <c r="EL66" s="185"/>
      <c r="EM66" s="185"/>
      <c r="EN66" s="185"/>
      <c r="EO66" s="186"/>
      <c r="EP66" s="156"/>
      <c r="EQ66" s="157"/>
      <c r="ER66" s="157"/>
      <c r="ES66" s="157"/>
      <c r="ET66" s="157"/>
      <c r="EU66" s="157"/>
      <c r="EV66" s="157"/>
      <c r="EW66" s="157"/>
      <c r="EX66" s="157"/>
      <c r="EY66" s="158"/>
    </row>
    <row r="67" spans="1:155" s="26" customFormat="1" ht="24.75" customHeight="1" x14ac:dyDescent="0.15">
      <c r="A67" s="168" t="s">
        <v>271</v>
      </c>
      <c r="B67" s="169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69"/>
      <c r="Q67" s="169"/>
      <c r="R67" s="169"/>
      <c r="S67" s="169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  <c r="AH67" s="169"/>
      <c r="AI67" s="169"/>
      <c r="AJ67" s="169"/>
      <c r="AK67" s="169"/>
      <c r="AL67" s="169"/>
      <c r="AM67" s="170"/>
      <c r="AN67" s="156" t="s">
        <v>27</v>
      </c>
      <c r="AO67" s="157"/>
      <c r="AP67" s="157"/>
      <c r="AQ67" s="157"/>
      <c r="AR67" s="157"/>
      <c r="AS67" s="157"/>
      <c r="AT67" s="157"/>
      <c r="AU67" s="158"/>
      <c r="AV67" s="159" t="s">
        <v>272</v>
      </c>
      <c r="AW67" s="160"/>
      <c r="AX67" s="160"/>
      <c r="AY67" s="160"/>
      <c r="AZ67" s="160"/>
      <c r="BA67" s="161"/>
      <c r="BB67" s="156"/>
      <c r="BC67" s="157"/>
      <c r="BD67" s="157"/>
      <c r="BE67" s="157"/>
      <c r="BF67" s="157"/>
      <c r="BG67" s="157"/>
      <c r="BH67" s="157"/>
      <c r="BI67" s="157"/>
      <c r="BJ67" s="158"/>
      <c r="BK67" s="183"/>
      <c r="BL67" s="157"/>
      <c r="BM67" s="157"/>
      <c r="BN67" s="157"/>
      <c r="BO67" s="157"/>
      <c r="BP67" s="157"/>
      <c r="BQ67" s="157"/>
      <c r="BR67" s="157"/>
      <c r="BS67" s="158"/>
      <c r="BT67" s="156"/>
      <c r="BU67" s="157"/>
      <c r="BV67" s="157"/>
      <c r="BW67" s="157"/>
      <c r="BX67" s="157"/>
      <c r="BY67" s="157"/>
      <c r="BZ67" s="158"/>
      <c r="CA67" s="156"/>
      <c r="CB67" s="157"/>
      <c r="CC67" s="157"/>
      <c r="CD67" s="157"/>
      <c r="CE67" s="157"/>
      <c r="CF67" s="157"/>
      <c r="CG67" s="158"/>
      <c r="CH67" s="156"/>
      <c r="CI67" s="157"/>
      <c r="CJ67" s="157"/>
      <c r="CK67" s="157"/>
      <c r="CL67" s="157"/>
      <c r="CM67" s="157"/>
      <c r="CN67" s="158"/>
      <c r="CO67" s="184"/>
      <c r="CP67" s="185"/>
      <c r="CQ67" s="185"/>
      <c r="CR67" s="185"/>
      <c r="CS67" s="185"/>
      <c r="CT67" s="185"/>
      <c r="CU67" s="186"/>
      <c r="CV67" s="156"/>
      <c r="CW67" s="157"/>
      <c r="CX67" s="157"/>
      <c r="CY67" s="157"/>
      <c r="CZ67" s="157"/>
      <c r="DA67" s="157"/>
      <c r="DB67" s="157"/>
      <c r="DC67" s="157"/>
      <c r="DD67" s="158"/>
      <c r="DE67" s="183"/>
      <c r="DF67" s="187"/>
      <c r="DG67" s="187"/>
      <c r="DH67" s="187"/>
      <c r="DI67" s="187"/>
      <c r="DJ67" s="187"/>
      <c r="DK67" s="187"/>
      <c r="DL67" s="187"/>
      <c r="DM67" s="188"/>
      <c r="DN67" s="156"/>
      <c r="DO67" s="157"/>
      <c r="DP67" s="157"/>
      <c r="DQ67" s="157"/>
      <c r="DR67" s="157"/>
      <c r="DS67" s="157"/>
      <c r="DT67" s="158"/>
      <c r="DU67" s="156"/>
      <c r="DV67" s="157"/>
      <c r="DW67" s="157"/>
      <c r="DX67" s="157"/>
      <c r="DY67" s="157"/>
      <c r="DZ67" s="157"/>
      <c r="EA67" s="158"/>
      <c r="EB67" s="156"/>
      <c r="EC67" s="157"/>
      <c r="ED67" s="157"/>
      <c r="EE67" s="157"/>
      <c r="EF67" s="157"/>
      <c r="EG67" s="157"/>
      <c r="EH67" s="158"/>
      <c r="EI67" s="184"/>
      <c r="EJ67" s="185"/>
      <c r="EK67" s="185"/>
      <c r="EL67" s="185"/>
      <c r="EM67" s="185"/>
      <c r="EN67" s="185"/>
      <c r="EO67" s="186"/>
      <c r="EP67" s="156"/>
      <c r="EQ67" s="157"/>
      <c r="ER67" s="157"/>
      <c r="ES67" s="157"/>
      <c r="ET67" s="157"/>
      <c r="EU67" s="157"/>
      <c r="EV67" s="157"/>
      <c r="EW67" s="157"/>
      <c r="EX67" s="157"/>
      <c r="EY67" s="158"/>
    </row>
    <row r="68" spans="1:155" ht="3" customHeight="1" x14ac:dyDescent="0.2"/>
    <row r="69" spans="1:155" s="17" customFormat="1" ht="8.1" customHeight="1" x14ac:dyDescent="0.2">
      <c r="A69" s="27" t="s">
        <v>371</v>
      </c>
    </row>
    <row r="70" spans="1:155" s="21" customFormat="1" ht="8.1" customHeight="1" x14ac:dyDescent="0.15">
      <c r="A70" s="21" t="s">
        <v>372</v>
      </c>
    </row>
    <row r="71" spans="1:155" s="21" customFormat="1" ht="8.1" customHeight="1" x14ac:dyDescent="0.15">
      <c r="A71" s="21" t="s">
        <v>373</v>
      </c>
    </row>
    <row r="72" spans="1:155" s="17" customFormat="1" ht="8.25" customHeight="1" x14ac:dyDescent="0.2">
      <c r="A72" s="27" t="s">
        <v>374</v>
      </c>
    </row>
    <row r="73" spans="1:155" s="17" customFormat="1" ht="9" customHeight="1" x14ac:dyDescent="0.2">
      <c r="EY73" s="18" t="s">
        <v>273</v>
      </c>
    </row>
    <row r="74" spans="1:155" s="29" customFormat="1" ht="8.1" customHeight="1" x14ac:dyDescent="0.2">
      <c r="A74" s="189" t="s">
        <v>274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  <c r="AU74" s="189"/>
      <c r="AV74" s="189"/>
      <c r="AW74" s="189"/>
      <c r="AX74" s="189"/>
      <c r="AY74" s="189"/>
      <c r="AZ74" s="189"/>
      <c r="BA74" s="189"/>
      <c r="BB74" s="189"/>
      <c r="BC74" s="189"/>
      <c r="BD74" s="189"/>
      <c r="BE74" s="189"/>
      <c r="BF74" s="189"/>
      <c r="BG74" s="189"/>
      <c r="BH74" s="189"/>
      <c r="BI74" s="189"/>
      <c r="BJ74" s="189"/>
      <c r="BK74" s="189"/>
      <c r="BL74" s="189"/>
      <c r="BM74" s="189"/>
      <c r="BN74" s="189"/>
      <c r="BO74" s="189"/>
      <c r="BP74" s="189"/>
      <c r="BQ74" s="189"/>
      <c r="BR74" s="189"/>
      <c r="BS74" s="189"/>
      <c r="BT74" s="189"/>
      <c r="BU74" s="189"/>
      <c r="BV74" s="189"/>
      <c r="BW74" s="189"/>
      <c r="BX74" s="189"/>
      <c r="BY74" s="189"/>
      <c r="BZ74" s="189"/>
      <c r="CA74" s="189"/>
      <c r="CB74" s="189"/>
      <c r="CC74" s="189"/>
      <c r="CD74" s="189"/>
      <c r="CE74" s="189"/>
      <c r="CF74" s="189"/>
      <c r="CG74" s="189"/>
      <c r="CH74" s="189"/>
      <c r="CI74" s="189"/>
      <c r="CJ74" s="189"/>
      <c r="CK74" s="189"/>
      <c r="CL74" s="189"/>
      <c r="CM74" s="189"/>
      <c r="CN74" s="189"/>
      <c r="CO74" s="189"/>
      <c r="CP74" s="189"/>
      <c r="CQ74" s="189"/>
      <c r="CR74" s="189"/>
      <c r="CS74" s="189"/>
      <c r="CT74" s="189"/>
      <c r="CU74" s="189"/>
      <c r="CV74" s="189"/>
      <c r="CW74" s="189"/>
      <c r="CX74" s="189"/>
      <c r="CY74" s="189"/>
      <c r="CZ74" s="189"/>
      <c r="DA74" s="189"/>
      <c r="DB74" s="189"/>
      <c r="DC74" s="189"/>
      <c r="DD74" s="189"/>
      <c r="DE74" s="189"/>
      <c r="DF74" s="189"/>
      <c r="DG74" s="189"/>
      <c r="DH74" s="189"/>
      <c r="DI74" s="189"/>
      <c r="DJ74" s="189"/>
      <c r="DK74" s="189"/>
      <c r="DL74" s="189"/>
      <c r="DM74" s="189"/>
      <c r="DN74" s="189"/>
      <c r="DO74" s="189"/>
      <c r="DP74" s="189"/>
      <c r="DQ74" s="189"/>
      <c r="DR74" s="189"/>
      <c r="DS74" s="189"/>
      <c r="DT74" s="189"/>
      <c r="DU74" s="189"/>
      <c r="DV74" s="189"/>
      <c r="DW74" s="189"/>
      <c r="DX74" s="189"/>
      <c r="DY74" s="189"/>
      <c r="DZ74" s="189"/>
      <c r="EA74" s="189"/>
      <c r="EB74" s="189"/>
      <c r="EC74" s="189"/>
      <c r="ED74" s="189"/>
      <c r="EE74" s="189"/>
      <c r="EF74" s="189"/>
      <c r="EG74" s="189"/>
      <c r="EH74" s="189"/>
      <c r="EI74" s="189"/>
      <c r="EJ74" s="189"/>
      <c r="EK74" s="189"/>
      <c r="EL74" s="189"/>
      <c r="EM74" s="189"/>
      <c r="EN74" s="189"/>
      <c r="EO74" s="189"/>
      <c r="EP74" s="189"/>
      <c r="EQ74" s="189"/>
      <c r="ER74" s="189"/>
      <c r="ES74" s="189"/>
      <c r="ET74" s="189"/>
      <c r="EU74" s="189"/>
      <c r="EV74" s="189"/>
      <c r="EW74" s="189"/>
      <c r="EX74" s="189"/>
      <c r="EY74" s="189"/>
    </row>
    <row r="75" spans="1:155" s="24" customFormat="1" ht="9.75" customHeight="1" x14ac:dyDescent="0.2">
      <c r="A75" s="141" t="s">
        <v>16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142"/>
      <c r="AG75" s="142"/>
      <c r="AH75" s="142"/>
      <c r="AI75" s="142"/>
      <c r="AJ75" s="142"/>
      <c r="AK75" s="142"/>
      <c r="AL75" s="142"/>
      <c r="AM75" s="143"/>
      <c r="AN75" s="141" t="s">
        <v>184</v>
      </c>
      <c r="AO75" s="142"/>
      <c r="AP75" s="142"/>
      <c r="AQ75" s="142"/>
      <c r="AR75" s="142"/>
      <c r="AS75" s="142"/>
      <c r="AT75" s="142"/>
      <c r="AU75" s="143"/>
      <c r="AV75" s="141" t="s">
        <v>185</v>
      </c>
      <c r="AW75" s="142"/>
      <c r="AX75" s="142"/>
      <c r="AY75" s="142"/>
      <c r="AZ75" s="142"/>
      <c r="BA75" s="143"/>
      <c r="BB75" s="141" t="s">
        <v>275</v>
      </c>
      <c r="BC75" s="142"/>
      <c r="BD75" s="142"/>
      <c r="BE75" s="142"/>
      <c r="BF75" s="142"/>
      <c r="BG75" s="142"/>
      <c r="BH75" s="142"/>
      <c r="BI75" s="142"/>
      <c r="BJ75" s="143"/>
      <c r="BK75" s="141" t="s">
        <v>187</v>
      </c>
      <c r="BL75" s="142"/>
      <c r="BM75" s="142"/>
      <c r="BN75" s="142"/>
      <c r="BO75" s="142"/>
      <c r="BP75" s="142"/>
      <c r="BQ75" s="142"/>
      <c r="BR75" s="142"/>
      <c r="BS75" s="143"/>
      <c r="BT75" s="147" t="s">
        <v>188</v>
      </c>
      <c r="BU75" s="148"/>
      <c r="BV75" s="148"/>
      <c r="BW75" s="148"/>
      <c r="BX75" s="148"/>
      <c r="BY75" s="148"/>
      <c r="BZ75" s="148"/>
      <c r="CA75" s="148"/>
      <c r="CB75" s="148"/>
      <c r="CC75" s="148"/>
      <c r="CD75" s="148"/>
      <c r="CE75" s="148"/>
      <c r="CF75" s="148"/>
      <c r="CG75" s="148"/>
      <c r="CH75" s="148"/>
      <c r="CI75" s="148"/>
      <c r="CJ75" s="148"/>
      <c r="CK75" s="148"/>
      <c r="CL75" s="148"/>
      <c r="CM75" s="148"/>
      <c r="CN75" s="148"/>
      <c r="CO75" s="148"/>
      <c r="CP75" s="148"/>
      <c r="CQ75" s="148"/>
      <c r="CR75" s="148"/>
      <c r="CS75" s="148"/>
      <c r="CT75" s="148"/>
      <c r="CU75" s="149"/>
      <c r="CV75" s="141" t="s">
        <v>276</v>
      </c>
      <c r="CW75" s="142"/>
      <c r="CX75" s="142"/>
      <c r="CY75" s="142"/>
      <c r="CZ75" s="142"/>
      <c r="DA75" s="142"/>
      <c r="DB75" s="142"/>
      <c r="DC75" s="142"/>
      <c r="DD75" s="143"/>
      <c r="DE75" s="141" t="s">
        <v>190</v>
      </c>
      <c r="DF75" s="142"/>
      <c r="DG75" s="142"/>
      <c r="DH75" s="142"/>
      <c r="DI75" s="142"/>
      <c r="DJ75" s="142"/>
      <c r="DK75" s="142"/>
      <c r="DL75" s="142"/>
      <c r="DM75" s="143"/>
      <c r="DN75" s="147" t="s">
        <v>191</v>
      </c>
      <c r="DO75" s="148"/>
      <c r="DP75" s="148"/>
      <c r="DQ75" s="148"/>
      <c r="DR75" s="148"/>
      <c r="DS75" s="148"/>
      <c r="DT75" s="148"/>
      <c r="DU75" s="148"/>
      <c r="DV75" s="148"/>
      <c r="DW75" s="148"/>
      <c r="DX75" s="148"/>
      <c r="DY75" s="148"/>
      <c r="DZ75" s="148"/>
      <c r="EA75" s="148"/>
      <c r="EB75" s="148"/>
      <c r="EC75" s="148"/>
      <c r="ED75" s="148"/>
      <c r="EE75" s="148"/>
      <c r="EF75" s="148"/>
      <c r="EG75" s="148"/>
      <c r="EH75" s="148"/>
      <c r="EI75" s="148"/>
      <c r="EJ75" s="148"/>
      <c r="EK75" s="148"/>
      <c r="EL75" s="148"/>
      <c r="EM75" s="148"/>
      <c r="EN75" s="148"/>
      <c r="EO75" s="149"/>
      <c r="EP75" s="141" t="s">
        <v>192</v>
      </c>
      <c r="EQ75" s="142"/>
      <c r="ER75" s="142"/>
      <c r="ES75" s="142"/>
      <c r="ET75" s="142"/>
      <c r="EU75" s="142"/>
      <c r="EV75" s="142"/>
      <c r="EW75" s="142"/>
      <c r="EX75" s="142"/>
      <c r="EY75" s="143"/>
    </row>
    <row r="76" spans="1:155" s="24" customFormat="1" ht="83.25" customHeight="1" x14ac:dyDescent="0.2">
      <c r="A76" s="144"/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6"/>
      <c r="AN76" s="144"/>
      <c r="AO76" s="145"/>
      <c r="AP76" s="145"/>
      <c r="AQ76" s="145"/>
      <c r="AR76" s="145"/>
      <c r="AS76" s="145"/>
      <c r="AT76" s="145"/>
      <c r="AU76" s="146"/>
      <c r="AV76" s="144"/>
      <c r="AW76" s="145"/>
      <c r="AX76" s="145"/>
      <c r="AY76" s="145"/>
      <c r="AZ76" s="145"/>
      <c r="BA76" s="146"/>
      <c r="BB76" s="144"/>
      <c r="BC76" s="145"/>
      <c r="BD76" s="145"/>
      <c r="BE76" s="145"/>
      <c r="BF76" s="145"/>
      <c r="BG76" s="145"/>
      <c r="BH76" s="145"/>
      <c r="BI76" s="145"/>
      <c r="BJ76" s="146"/>
      <c r="BK76" s="144"/>
      <c r="BL76" s="145"/>
      <c r="BM76" s="145"/>
      <c r="BN76" s="145"/>
      <c r="BO76" s="145"/>
      <c r="BP76" s="145"/>
      <c r="BQ76" s="145"/>
      <c r="BR76" s="145"/>
      <c r="BS76" s="146"/>
      <c r="BT76" s="147" t="s">
        <v>193</v>
      </c>
      <c r="BU76" s="148"/>
      <c r="BV76" s="148"/>
      <c r="BW76" s="148"/>
      <c r="BX76" s="148"/>
      <c r="BY76" s="148"/>
      <c r="BZ76" s="149"/>
      <c r="CA76" s="147" t="s">
        <v>194</v>
      </c>
      <c r="CB76" s="148"/>
      <c r="CC76" s="148"/>
      <c r="CD76" s="148"/>
      <c r="CE76" s="148"/>
      <c r="CF76" s="148"/>
      <c r="CG76" s="149"/>
      <c r="CH76" s="147" t="s">
        <v>195</v>
      </c>
      <c r="CI76" s="148"/>
      <c r="CJ76" s="148"/>
      <c r="CK76" s="148"/>
      <c r="CL76" s="148"/>
      <c r="CM76" s="148"/>
      <c r="CN76" s="149"/>
      <c r="CO76" s="147" t="s">
        <v>196</v>
      </c>
      <c r="CP76" s="148"/>
      <c r="CQ76" s="148"/>
      <c r="CR76" s="148"/>
      <c r="CS76" s="148"/>
      <c r="CT76" s="148"/>
      <c r="CU76" s="149"/>
      <c r="CV76" s="144"/>
      <c r="CW76" s="145"/>
      <c r="CX76" s="145"/>
      <c r="CY76" s="145"/>
      <c r="CZ76" s="145"/>
      <c r="DA76" s="145"/>
      <c r="DB76" s="145"/>
      <c r="DC76" s="145"/>
      <c r="DD76" s="146"/>
      <c r="DE76" s="144"/>
      <c r="DF76" s="145"/>
      <c r="DG76" s="145"/>
      <c r="DH76" s="145"/>
      <c r="DI76" s="145"/>
      <c r="DJ76" s="145"/>
      <c r="DK76" s="145"/>
      <c r="DL76" s="145"/>
      <c r="DM76" s="146"/>
      <c r="DN76" s="147" t="s">
        <v>193</v>
      </c>
      <c r="DO76" s="148"/>
      <c r="DP76" s="148"/>
      <c r="DQ76" s="148"/>
      <c r="DR76" s="148"/>
      <c r="DS76" s="148"/>
      <c r="DT76" s="149"/>
      <c r="DU76" s="147" t="s">
        <v>194</v>
      </c>
      <c r="DV76" s="148"/>
      <c r="DW76" s="148"/>
      <c r="DX76" s="148"/>
      <c r="DY76" s="148"/>
      <c r="DZ76" s="148"/>
      <c r="EA76" s="149"/>
      <c r="EB76" s="147" t="s">
        <v>195</v>
      </c>
      <c r="EC76" s="148"/>
      <c r="ED76" s="148"/>
      <c r="EE76" s="148"/>
      <c r="EF76" s="148"/>
      <c r="EG76" s="148"/>
      <c r="EH76" s="149"/>
      <c r="EI76" s="147" t="s">
        <v>196</v>
      </c>
      <c r="EJ76" s="148"/>
      <c r="EK76" s="148"/>
      <c r="EL76" s="148"/>
      <c r="EM76" s="148"/>
      <c r="EN76" s="148"/>
      <c r="EO76" s="149"/>
      <c r="EP76" s="144"/>
      <c r="EQ76" s="145"/>
      <c r="ER76" s="145"/>
      <c r="ES76" s="145"/>
      <c r="ET76" s="145"/>
      <c r="EU76" s="145"/>
      <c r="EV76" s="145"/>
      <c r="EW76" s="145"/>
      <c r="EX76" s="145"/>
      <c r="EY76" s="146"/>
    </row>
    <row r="77" spans="1:155" s="25" customFormat="1" ht="18.75" customHeight="1" x14ac:dyDescent="0.2">
      <c r="A77" s="190">
        <v>1</v>
      </c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91"/>
      <c r="AB77" s="191"/>
      <c r="AC77" s="191"/>
      <c r="AD77" s="191"/>
      <c r="AE77" s="191"/>
      <c r="AF77" s="191"/>
      <c r="AG77" s="191"/>
      <c r="AH77" s="191"/>
      <c r="AI77" s="191"/>
      <c r="AJ77" s="191"/>
      <c r="AK77" s="191"/>
      <c r="AL77" s="191"/>
      <c r="AM77" s="192"/>
      <c r="AN77" s="190">
        <v>2</v>
      </c>
      <c r="AO77" s="191"/>
      <c r="AP77" s="191"/>
      <c r="AQ77" s="191"/>
      <c r="AR77" s="191"/>
      <c r="AS77" s="191"/>
      <c r="AT77" s="191"/>
      <c r="AU77" s="192"/>
      <c r="AV77" s="190">
        <v>3</v>
      </c>
      <c r="AW77" s="191"/>
      <c r="AX77" s="191"/>
      <c r="AY77" s="191"/>
      <c r="AZ77" s="191"/>
      <c r="BA77" s="192"/>
      <c r="BB77" s="190">
        <v>4</v>
      </c>
      <c r="BC77" s="191"/>
      <c r="BD77" s="191"/>
      <c r="BE77" s="191"/>
      <c r="BF77" s="191"/>
      <c r="BG77" s="191"/>
      <c r="BH77" s="191"/>
      <c r="BI77" s="191"/>
      <c r="BJ77" s="192"/>
      <c r="BK77" s="190">
        <v>5</v>
      </c>
      <c r="BL77" s="191"/>
      <c r="BM77" s="191"/>
      <c r="BN77" s="191"/>
      <c r="BO77" s="191"/>
      <c r="BP77" s="191"/>
      <c r="BQ77" s="191"/>
      <c r="BR77" s="191"/>
      <c r="BS77" s="192"/>
      <c r="BT77" s="190">
        <v>6</v>
      </c>
      <c r="BU77" s="191"/>
      <c r="BV77" s="191"/>
      <c r="BW77" s="191"/>
      <c r="BX77" s="191"/>
      <c r="BY77" s="191"/>
      <c r="BZ77" s="192"/>
      <c r="CA77" s="190">
        <v>7</v>
      </c>
      <c r="CB77" s="191"/>
      <c r="CC77" s="191"/>
      <c r="CD77" s="191"/>
      <c r="CE77" s="191"/>
      <c r="CF77" s="191"/>
      <c r="CG77" s="192"/>
      <c r="CH77" s="193" t="s">
        <v>197</v>
      </c>
      <c r="CI77" s="194"/>
      <c r="CJ77" s="194"/>
      <c r="CK77" s="194"/>
      <c r="CL77" s="194"/>
      <c r="CM77" s="194"/>
      <c r="CN77" s="195"/>
      <c r="CO77" s="190">
        <v>9</v>
      </c>
      <c r="CP77" s="191"/>
      <c r="CQ77" s="191"/>
      <c r="CR77" s="191"/>
      <c r="CS77" s="191"/>
      <c r="CT77" s="191"/>
      <c r="CU77" s="192"/>
      <c r="CV77" s="190">
        <v>10</v>
      </c>
      <c r="CW77" s="191"/>
      <c r="CX77" s="191"/>
      <c r="CY77" s="191"/>
      <c r="CZ77" s="191"/>
      <c r="DA77" s="191"/>
      <c r="DB77" s="191"/>
      <c r="DC77" s="191"/>
      <c r="DD77" s="192"/>
      <c r="DE77" s="190">
        <v>11</v>
      </c>
      <c r="DF77" s="191"/>
      <c r="DG77" s="191"/>
      <c r="DH77" s="191"/>
      <c r="DI77" s="191"/>
      <c r="DJ77" s="191"/>
      <c r="DK77" s="191"/>
      <c r="DL77" s="191"/>
      <c r="DM77" s="192"/>
      <c r="DN77" s="190">
        <v>12</v>
      </c>
      <c r="DO77" s="191"/>
      <c r="DP77" s="191"/>
      <c r="DQ77" s="191"/>
      <c r="DR77" s="191"/>
      <c r="DS77" s="191"/>
      <c r="DT77" s="192"/>
      <c r="DU77" s="190">
        <v>13</v>
      </c>
      <c r="DV77" s="191"/>
      <c r="DW77" s="191"/>
      <c r="DX77" s="191"/>
      <c r="DY77" s="191"/>
      <c r="DZ77" s="191"/>
      <c r="EA77" s="192"/>
      <c r="EB77" s="193" t="s">
        <v>198</v>
      </c>
      <c r="EC77" s="194"/>
      <c r="ED77" s="194"/>
      <c r="EE77" s="194"/>
      <c r="EF77" s="194"/>
      <c r="EG77" s="194"/>
      <c r="EH77" s="195"/>
      <c r="EI77" s="190">
        <v>15</v>
      </c>
      <c r="EJ77" s="191"/>
      <c r="EK77" s="191"/>
      <c r="EL77" s="191"/>
      <c r="EM77" s="191"/>
      <c r="EN77" s="191"/>
      <c r="EO77" s="192"/>
      <c r="EP77" s="190">
        <v>16</v>
      </c>
      <c r="EQ77" s="191"/>
      <c r="ER77" s="191"/>
      <c r="ES77" s="191"/>
      <c r="ET77" s="191"/>
      <c r="EU77" s="191"/>
      <c r="EV77" s="191"/>
      <c r="EW77" s="191"/>
      <c r="EX77" s="191"/>
      <c r="EY77" s="192"/>
    </row>
    <row r="78" spans="1:155" s="26" customFormat="1" ht="11.25" customHeight="1" x14ac:dyDescent="0.15">
      <c r="A78" s="153" t="s">
        <v>277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4"/>
      <c r="AK78" s="154"/>
      <c r="AL78" s="154"/>
      <c r="AM78" s="155"/>
      <c r="AN78" s="156" t="s">
        <v>27</v>
      </c>
      <c r="AO78" s="157"/>
      <c r="AP78" s="157"/>
      <c r="AQ78" s="157"/>
      <c r="AR78" s="157"/>
      <c r="AS78" s="157"/>
      <c r="AT78" s="157"/>
      <c r="AU78" s="158"/>
      <c r="AV78" s="159" t="s">
        <v>278</v>
      </c>
      <c r="AW78" s="160"/>
      <c r="AX78" s="160"/>
      <c r="AY78" s="160"/>
      <c r="AZ78" s="160"/>
      <c r="BA78" s="161"/>
      <c r="BB78" s="156">
        <f>'[1]1.6. (приказ 585)'!BB78:BJ78</f>
        <v>195214</v>
      </c>
      <c r="BC78" s="157"/>
      <c r="BD78" s="157"/>
      <c r="BE78" s="157"/>
      <c r="BF78" s="157"/>
      <c r="BG78" s="157"/>
      <c r="BH78" s="157"/>
      <c r="BI78" s="157"/>
      <c r="BJ78" s="158"/>
      <c r="BK78" s="156"/>
      <c r="BL78" s="157"/>
      <c r="BM78" s="157"/>
      <c r="BN78" s="157"/>
      <c r="BO78" s="157"/>
      <c r="BP78" s="157"/>
      <c r="BQ78" s="157"/>
      <c r="BR78" s="157"/>
      <c r="BS78" s="158"/>
      <c r="BT78" s="156" t="s">
        <v>24</v>
      </c>
      <c r="BU78" s="157"/>
      <c r="BV78" s="157"/>
      <c r="BW78" s="157"/>
      <c r="BX78" s="157"/>
      <c r="BY78" s="157"/>
      <c r="BZ78" s="158"/>
      <c r="CA78" s="156" t="s">
        <v>24</v>
      </c>
      <c r="CB78" s="157"/>
      <c r="CC78" s="157"/>
      <c r="CD78" s="157"/>
      <c r="CE78" s="157"/>
      <c r="CF78" s="157"/>
      <c r="CG78" s="158"/>
      <c r="CH78" s="156" t="s">
        <v>24</v>
      </c>
      <c r="CI78" s="157"/>
      <c r="CJ78" s="157"/>
      <c r="CK78" s="157"/>
      <c r="CL78" s="157"/>
      <c r="CM78" s="157"/>
      <c r="CN78" s="158"/>
      <c r="CO78" s="156" t="s">
        <v>24</v>
      </c>
      <c r="CP78" s="157"/>
      <c r="CQ78" s="157"/>
      <c r="CR78" s="157"/>
      <c r="CS78" s="157"/>
      <c r="CT78" s="157"/>
      <c r="CU78" s="158"/>
      <c r="CV78" s="156">
        <f>'[1]1.6. (приказ 585)'!CV78:DD78</f>
        <v>253657</v>
      </c>
      <c r="CW78" s="157"/>
      <c r="CX78" s="157"/>
      <c r="CY78" s="157"/>
      <c r="CZ78" s="157"/>
      <c r="DA78" s="157"/>
      <c r="DB78" s="157"/>
      <c r="DC78" s="157"/>
      <c r="DD78" s="158"/>
      <c r="DE78" s="156"/>
      <c r="DF78" s="157"/>
      <c r="DG78" s="157"/>
      <c r="DH78" s="157"/>
      <c r="DI78" s="157"/>
      <c r="DJ78" s="157"/>
      <c r="DK78" s="157"/>
      <c r="DL78" s="157"/>
      <c r="DM78" s="158"/>
      <c r="DN78" s="184">
        <f>DN79</f>
        <v>5427.4</v>
      </c>
      <c r="DO78" s="157"/>
      <c r="DP78" s="157"/>
      <c r="DQ78" s="157"/>
      <c r="DR78" s="157"/>
      <c r="DS78" s="157"/>
      <c r="DT78" s="158"/>
      <c r="DU78" s="156"/>
      <c r="DV78" s="157"/>
      <c r="DW78" s="157"/>
      <c r="DX78" s="157"/>
      <c r="DY78" s="157"/>
      <c r="DZ78" s="157"/>
      <c r="EA78" s="158"/>
      <c r="EB78" s="184">
        <f>EB79</f>
        <v>5604.7999999999993</v>
      </c>
      <c r="EC78" s="157"/>
      <c r="ED78" s="157"/>
      <c r="EE78" s="157"/>
      <c r="EF78" s="157"/>
      <c r="EG78" s="157"/>
      <c r="EH78" s="158"/>
      <c r="EI78" s="184">
        <f>CV78-DN78</f>
        <v>248229.6</v>
      </c>
      <c r="EJ78" s="157"/>
      <c r="EK78" s="157"/>
      <c r="EL78" s="157"/>
      <c r="EM78" s="157"/>
      <c r="EN78" s="157"/>
      <c r="EO78" s="158"/>
      <c r="EP78" s="156"/>
      <c r="EQ78" s="157"/>
      <c r="ER78" s="157"/>
      <c r="ES78" s="157"/>
      <c r="ET78" s="157"/>
      <c r="EU78" s="157"/>
      <c r="EV78" s="157"/>
      <c r="EW78" s="157"/>
      <c r="EX78" s="157"/>
      <c r="EY78" s="158"/>
    </row>
    <row r="79" spans="1:155" s="26" customFormat="1" ht="9.75" customHeight="1" x14ac:dyDescent="0.15">
      <c r="A79" s="165" t="s">
        <v>279</v>
      </c>
      <c r="B79" s="166"/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6"/>
      <c r="AC79" s="166"/>
      <c r="AD79" s="166"/>
      <c r="AE79" s="166"/>
      <c r="AF79" s="166"/>
      <c r="AG79" s="166"/>
      <c r="AH79" s="166"/>
      <c r="AI79" s="166"/>
      <c r="AJ79" s="166"/>
      <c r="AK79" s="166"/>
      <c r="AL79" s="166"/>
      <c r="AM79" s="167"/>
      <c r="AN79" s="156" t="s">
        <v>27</v>
      </c>
      <c r="AO79" s="157"/>
      <c r="AP79" s="157"/>
      <c r="AQ79" s="157"/>
      <c r="AR79" s="157"/>
      <c r="AS79" s="157"/>
      <c r="AT79" s="157"/>
      <c r="AU79" s="158"/>
      <c r="AV79" s="159" t="s">
        <v>13</v>
      </c>
      <c r="AW79" s="160"/>
      <c r="AX79" s="160"/>
      <c r="AY79" s="160"/>
      <c r="AZ79" s="160"/>
      <c r="BA79" s="161"/>
      <c r="BB79" s="156" t="s">
        <v>24</v>
      </c>
      <c r="BC79" s="157"/>
      <c r="BD79" s="157"/>
      <c r="BE79" s="157"/>
      <c r="BF79" s="157"/>
      <c r="BG79" s="157"/>
      <c r="BH79" s="157"/>
      <c r="BI79" s="157"/>
      <c r="BJ79" s="158"/>
      <c r="BK79" s="156" t="s">
        <v>24</v>
      </c>
      <c r="BL79" s="157"/>
      <c r="BM79" s="157"/>
      <c r="BN79" s="157"/>
      <c r="BO79" s="157"/>
      <c r="BP79" s="157"/>
      <c r="BQ79" s="157"/>
      <c r="BR79" s="157"/>
      <c r="BS79" s="158"/>
      <c r="BT79" s="156">
        <v>3162</v>
      </c>
      <c r="BU79" s="157"/>
      <c r="BV79" s="157"/>
      <c r="BW79" s="157"/>
      <c r="BX79" s="157"/>
      <c r="BY79" s="157"/>
      <c r="BZ79" s="158"/>
      <c r="CA79" s="156">
        <v>0</v>
      </c>
      <c r="CB79" s="157"/>
      <c r="CC79" s="157"/>
      <c r="CD79" s="157"/>
      <c r="CE79" s="157"/>
      <c r="CF79" s="157"/>
      <c r="CG79" s="158"/>
      <c r="CH79" s="156" t="s">
        <v>24</v>
      </c>
      <c r="CI79" s="157"/>
      <c r="CJ79" s="157"/>
      <c r="CK79" s="157"/>
      <c r="CL79" s="157"/>
      <c r="CM79" s="157"/>
      <c r="CN79" s="158"/>
      <c r="CO79" s="156" t="s">
        <v>24</v>
      </c>
      <c r="CP79" s="157"/>
      <c r="CQ79" s="157"/>
      <c r="CR79" s="157"/>
      <c r="CS79" s="157"/>
      <c r="CT79" s="157"/>
      <c r="CU79" s="158"/>
      <c r="CV79" s="184">
        <f>CV78</f>
        <v>253657</v>
      </c>
      <c r="CW79" s="157"/>
      <c r="CX79" s="157"/>
      <c r="CY79" s="157"/>
      <c r="CZ79" s="157"/>
      <c r="DA79" s="157"/>
      <c r="DB79" s="157"/>
      <c r="DC79" s="157"/>
      <c r="DD79" s="158"/>
      <c r="DE79" s="156"/>
      <c r="DF79" s="157"/>
      <c r="DG79" s="157"/>
      <c r="DH79" s="157"/>
      <c r="DI79" s="157"/>
      <c r="DJ79" s="157"/>
      <c r="DK79" s="157"/>
      <c r="DL79" s="157"/>
      <c r="DM79" s="158"/>
      <c r="DN79" s="184">
        <v>5427.4</v>
      </c>
      <c r="DO79" s="157"/>
      <c r="DP79" s="157"/>
      <c r="DQ79" s="157"/>
      <c r="DR79" s="157"/>
      <c r="DS79" s="157"/>
      <c r="DT79" s="158"/>
      <c r="DU79" s="156"/>
      <c r="DV79" s="157"/>
      <c r="DW79" s="157"/>
      <c r="DX79" s="157"/>
      <c r="DY79" s="157"/>
      <c r="DZ79" s="157"/>
      <c r="EA79" s="158"/>
      <c r="EB79" s="184">
        <f>DN79+177.4</f>
        <v>5604.7999999999993</v>
      </c>
      <c r="EC79" s="157"/>
      <c r="ED79" s="157"/>
      <c r="EE79" s="157"/>
      <c r="EF79" s="157"/>
      <c r="EG79" s="157"/>
      <c r="EH79" s="158"/>
      <c r="EI79" s="184">
        <f>CV79-DN79</f>
        <v>248229.6</v>
      </c>
      <c r="EJ79" s="157"/>
      <c r="EK79" s="157"/>
      <c r="EL79" s="157"/>
      <c r="EM79" s="157"/>
      <c r="EN79" s="157"/>
      <c r="EO79" s="158"/>
      <c r="EP79" s="156"/>
      <c r="EQ79" s="157"/>
      <c r="ER79" s="157"/>
      <c r="ES79" s="157"/>
      <c r="ET79" s="157"/>
      <c r="EU79" s="157"/>
      <c r="EV79" s="157"/>
      <c r="EW79" s="157"/>
      <c r="EX79" s="157"/>
      <c r="EY79" s="158"/>
    </row>
    <row r="80" spans="1:155" s="26" customFormat="1" ht="32.25" customHeight="1" x14ac:dyDescent="0.15">
      <c r="A80" s="153" t="s">
        <v>280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154"/>
      <c r="AH80" s="154"/>
      <c r="AI80" s="154"/>
      <c r="AJ80" s="154"/>
      <c r="AK80" s="154"/>
      <c r="AL80" s="154"/>
      <c r="AM80" s="155"/>
      <c r="AN80" s="156" t="s">
        <v>27</v>
      </c>
      <c r="AO80" s="157"/>
      <c r="AP80" s="157"/>
      <c r="AQ80" s="157"/>
      <c r="AR80" s="157"/>
      <c r="AS80" s="157"/>
      <c r="AT80" s="157"/>
      <c r="AU80" s="158"/>
      <c r="AV80" s="159" t="s">
        <v>281</v>
      </c>
      <c r="AW80" s="160"/>
      <c r="AX80" s="160"/>
      <c r="AY80" s="160"/>
      <c r="AZ80" s="160"/>
      <c r="BA80" s="161"/>
      <c r="BB80" s="156" t="s">
        <v>24</v>
      </c>
      <c r="BC80" s="157"/>
      <c r="BD80" s="157"/>
      <c r="BE80" s="157"/>
      <c r="BF80" s="157"/>
      <c r="BG80" s="157"/>
      <c r="BH80" s="157"/>
      <c r="BI80" s="157"/>
      <c r="BJ80" s="158"/>
      <c r="BK80" s="156" t="s">
        <v>24</v>
      </c>
      <c r="BL80" s="157"/>
      <c r="BM80" s="157"/>
      <c r="BN80" s="157"/>
      <c r="BO80" s="157"/>
      <c r="BP80" s="157"/>
      <c r="BQ80" s="157"/>
      <c r="BR80" s="157"/>
      <c r="BS80" s="158"/>
      <c r="BT80" s="156"/>
      <c r="BU80" s="157"/>
      <c r="BV80" s="157"/>
      <c r="BW80" s="157"/>
      <c r="BX80" s="157"/>
      <c r="BY80" s="157"/>
      <c r="BZ80" s="158"/>
      <c r="CA80" s="156"/>
      <c r="CB80" s="157"/>
      <c r="CC80" s="157"/>
      <c r="CD80" s="157"/>
      <c r="CE80" s="157"/>
      <c r="CF80" s="157"/>
      <c r="CG80" s="158"/>
      <c r="CH80" s="156" t="s">
        <v>24</v>
      </c>
      <c r="CI80" s="157"/>
      <c r="CJ80" s="157"/>
      <c r="CK80" s="157"/>
      <c r="CL80" s="157"/>
      <c r="CM80" s="157"/>
      <c r="CN80" s="158"/>
      <c r="CO80" s="156" t="s">
        <v>24</v>
      </c>
      <c r="CP80" s="157"/>
      <c r="CQ80" s="157"/>
      <c r="CR80" s="157"/>
      <c r="CS80" s="157"/>
      <c r="CT80" s="157"/>
      <c r="CU80" s="158"/>
      <c r="CV80" s="156"/>
      <c r="CW80" s="157"/>
      <c r="CX80" s="157"/>
      <c r="CY80" s="157"/>
      <c r="CZ80" s="157"/>
      <c r="DA80" s="157"/>
      <c r="DB80" s="157"/>
      <c r="DC80" s="157"/>
      <c r="DD80" s="158"/>
      <c r="DE80" s="156"/>
      <c r="DF80" s="157"/>
      <c r="DG80" s="157"/>
      <c r="DH80" s="157"/>
      <c r="DI80" s="157"/>
      <c r="DJ80" s="157"/>
      <c r="DK80" s="157"/>
      <c r="DL80" s="157"/>
      <c r="DM80" s="158"/>
      <c r="DN80" s="156"/>
      <c r="DO80" s="157"/>
      <c r="DP80" s="157"/>
      <c r="DQ80" s="157"/>
      <c r="DR80" s="157"/>
      <c r="DS80" s="157"/>
      <c r="DT80" s="158"/>
      <c r="DU80" s="156"/>
      <c r="DV80" s="157"/>
      <c r="DW80" s="157"/>
      <c r="DX80" s="157"/>
      <c r="DY80" s="157"/>
      <c r="DZ80" s="157"/>
      <c r="EA80" s="158"/>
      <c r="EB80" s="156"/>
      <c r="EC80" s="157"/>
      <c r="ED80" s="157"/>
      <c r="EE80" s="157"/>
      <c r="EF80" s="157"/>
      <c r="EG80" s="157"/>
      <c r="EH80" s="158"/>
      <c r="EI80" s="156"/>
      <c r="EJ80" s="157"/>
      <c r="EK80" s="157"/>
      <c r="EL80" s="157"/>
      <c r="EM80" s="157"/>
      <c r="EN80" s="157"/>
      <c r="EO80" s="158"/>
      <c r="EP80" s="156"/>
      <c r="EQ80" s="157"/>
      <c r="ER80" s="157"/>
      <c r="ES80" s="157"/>
      <c r="ET80" s="157"/>
      <c r="EU80" s="157"/>
      <c r="EV80" s="157"/>
      <c r="EW80" s="157"/>
      <c r="EX80" s="157"/>
      <c r="EY80" s="158"/>
    </row>
    <row r="81" spans="1:155" s="26" customFormat="1" ht="32.25" customHeight="1" x14ac:dyDescent="0.15">
      <c r="A81" s="153" t="s">
        <v>282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154"/>
      <c r="AH81" s="154"/>
      <c r="AI81" s="154"/>
      <c r="AJ81" s="154"/>
      <c r="AK81" s="154"/>
      <c r="AL81" s="154"/>
      <c r="AM81" s="155"/>
      <c r="AN81" s="156" t="s">
        <v>27</v>
      </c>
      <c r="AO81" s="157"/>
      <c r="AP81" s="157"/>
      <c r="AQ81" s="157"/>
      <c r="AR81" s="157"/>
      <c r="AS81" s="157"/>
      <c r="AT81" s="157"/>
      <c r="AU81" s="158"/>
      <c r="AV81" s="159" t="s">
        <v>283</v>
      </c>
      <c r="AW81" s="160"/>
      <c r="AX81" s="160"/>
      <c r="AY81" s="160"/>
      <c r="AZ81" s="160"/>
      <c r="BA81" s="161"/>
      <c r="BB81" s="156" t="s">
        <v>24</v>
      </c>
      <c r="BC81" s="157"/>
      <c r="BD81" s="157"/>
      <c r="BE81" s="157"/>
      <c r="BF81" s="157"/>
      <c r="BG81" s="157"/>
      <c r="BH81" s="157"/>
      <c r="BI81" s="157"/>
      <c r="BJ81" s="158"/>
      <c r="BK81" s="156" t="s">
        <v>24</v>
      </c>
      <c r="BL81" s="157"/>
      <c r="BM81" s="157"/>
      <c r="BN81" s="157"/>
      <c r="BO81" s="157"/>
      <c r="BP81" s="157"/>
      <c r="BQ81" s="157"/>
      <c r="BR81" s="157"/>
      <c r="BS81" s="158"/>
      <c r="BT81" s="156"/>
      <c r="BU81" s="157"/>
      <c r="BV81" s="157"/>
      <c r="BW81" s="157"/>
      <c r="BX81" s="157"/>
      <c r="BY81" s="157"/>
      <c r="BZ81" s="158"/>
      <c r="CA81" s="156"/>
      <c r="CB81" s="157"/>
      <c r="CC81" s="157"/>
      <c r="CD81" s="157"/>
      <c r="CE81" s="157"/>
      <c r="CF81" s="157"/>
      <c r="CG81" s="158"/>
      <c r="CH81" s="156" t="s">
        <v>24</v>
      </c>
      <c r="CI81" s="157"/>
      <c r="CJ81" s="157"/>
      <c r="CK81" s="157"/>
      <c r="CL81" s="157"/>
      <c r="CM81" s="157"/>
      <c r="CN81" s="158"/>
      <c r="CO81" s="156" t="s">
        <v>24</v>
      </c>
      <c r="CP81" s="157"/>
      <c r="CQ81" s="157"/>
      <c r="CR81" s="157"/>
      <c r="CS81" s="157"/>
      <c r="CT81" s="157"/>
      <c r="CU81" s="158"/>
      <c r="CV81" s="156"/>
      <c r="CW81" s="157"/>
      <c r="CX81" s="157"/>
      <c r="CY81" s="157"/>
      <c r="CZ81" s="157"/>
      <c r="DA81" s="157"/>
      <c r="DB81" s="157"/>
      <c r="DC81" s="157"/>
      <c r="DD81" s="158"/>
      <c r="DE81" s="156"/>
      <c r="DF81" s="157"/>
      <c r="DG81" s="157"/>
      <c r="DH81" s="157"/>
      <c r="DI81" s="157"/>
      <c r="DJ81" s="157"/>
      <c r="DK81" s="157"/>
      <c r="DL81" s="157"/>
      <c r="DM81" s="158"/>
      <c r="DN81" s="156"/>
      <c r="DO81" s="157"/>
      <c r="DP81" s="157"/>
      <c r="DQ81" s="157"/>
      <c r="DR81" s="157"/>
      <c r="DS81" s="157"/>
      <c r="DT81" s="158"/>
      <c r="DU81" s="156"/>
      <c r="DV81" s="157"/>
      <c r="DW81" s="157"/>
      <c r="DX81" s="157"/>
      <c r="DY81" s="157"/>
      <c r="DZ81" s="157"/>
      <c r="EA81" s="158"/>
      <c r="EB81" s="156"/>
      <c r="EC81" s="157"/>
      <c r="ED81" s="157"/>
      <c r="EE81" s="157"/>
      <c r="EF81" s="157"/>
      <c r="EG81" s="157"/>
      <c r="EH81" s="158"/>
      <c r="EI81" s="156"/>
      <c r="EJ81" s="157"/>
      <c r="EK81" s="157"/>
      <c r="EL81" s="157"/>
      <c r="EM81" s="157"/>
      <c r="EN81" s="157"/>
      <c r="EO81" s="158"/>
      <c r="EP81" s="156"/>
      <c r="EQ81" s="157"/>
      <c r="ER81" s="157"/>
      <c r="ES81" s="157"/>
      <c r="ET81" s="157"/>
      <c r="EU81" s="157"/>
      <c r="EV81" s="157"/>
      <c r="EW81" s="157"/>
      <c r="EX81" s="157"/>
      <c r="EY81" s="158"/>
    </row>
    <row r="82" spans="1:155" s="26" customFormat="1" ht="8.1" customHeight="1" x14ac:dyDescent="0.15">
      <c r="A82" s="153" t="s">
        <v>284</v>
      </c>
      <c r="B82" s="154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  <c r="AD82" s="154"/>
      <c r="AE82" s="154"/>
      <c r="AF82" s="154"/>
      <c r="AG82" s="154"/>
      <c r="AH82" s="154"/>
      <c r="AI82" s="154"/>
      <c r="AJ82" s="154"/>
      <c r="AK82" s="154"/>
      <c r="AL82" s="154"/>
      <c r="AM82" s="155"/>
      <c r="AN82" s="156" t="s">
        <v>27</v>
      </c>
      <c r="AO82" s="157"/>
      <c r="AP82" s="157"/>
      <c r="AQ82" s="157"/>
      <c r="AR82" s="157"/>
      <c r="AS82" s="157"/>
      <c r="AT82" s="157"/>
      <c r="AU82" s="158"/>
      <c r="AV82" s="159" t="s">
        <v>285</v>
      </c>
      <c r="AW82" s="160"/>
      <c r="AX82" s="160"/>
      <c r="AY82" s="160"/>
      <c r="AZ82" s="160"/>
      <c r="BA82" s="161"/>
      <c r="BB82" s="196">
        <v>62050.193380000004</v>
      </c>
      <c r="BC82" s="197"/>
      <c r="BD82" s="197"/>
      <c r="BE82" s="197"/>
      <c r="BF82" s="197"/>
      <c r="BG82" s="197"/>
      <c r="BH82" s="197"/>
      <c r="BI82" s="197"/>
      <c r="BJ82" s="198"/>
      <c r="BK82" s="196"/>
      <c r="BL82" s="197"/>
      <c r="BM82" s="197"/>
      <c r="BN82" s="197"/>
      <c r="BO82" s="197"/>
      <c r="BP82" s="197"/>
      <c r="BQ82" s="197"/>
      <c r="BR82" s="197"/>
      <c r="BS82" s="198"/>
      <c r="BT82" s="196" t="s">
        <v>24</v>
      </c>
      <c r="BU82" s="197"/>
      <c r="BV82" s="197"/>
      <c r="BW82" s="197"/>
      <c r="BX82" s="197"/>
      <c r="BY82" s="197"/>
      <c r="BZ82" s="198"/>
      <c r="CA82" s="196" t="s">
        <v>24</v>
      </c>
      <c r="CB82" s="197"/>
      <c r="CC82" s="197"/>
      <c r="CD82" s="197"/>
      <c r="CE82" s="197"/>
      <c r="CF82" s="197"/>
      <c r="CG82" s="198"/>
      <c r="CH82" s="196">
        <v>6175</v>
      </c>
      <c r="CI82" s="197"/>
      <c r="CJ82" s="197"/>
      <c r="CK82" s="197"/>
      <c r="CL82" s="197"/>
      <c r="CM82" s="197"/>
      <c r="CN82" s="198"/>
      <c r="CO82" s="196">
        <f>BB82-CH82</f>
        <v>55875.193380000004</v>
      </c>
      <c r="CP82" s="197"/>
      <c r="CQ82" s="197"/>
      <c r="CR82" s="197"/>
      <c r="CS82" s="197"/>
      <c r="CT82" s="197"/>
      <c r="CU82" s="198"/>
      <c r="CV82" s="196">
        <f>BB82</f>
        <v>62050.193380000004</v>
      </c>
      <c r="CW82" s="197"/>
      <c r="CX82" s="197"/>
      <c r="CY82" s="197"/>
      <c r="CZ82" s="197"/>
      <c r="DA82" s="197"/>
      <c r="DB82" s="197"/>
      <c r="DC82" s="197"/>
      <c r="DD82" s="198"/>
      <c r="DE82" s="156"/>
      <c r="DF82" s="157"/>
      <c r="DG82" s="157"/>
      <c r="DH82" s="157"/>
      <c r="DI82" s="157"/>
      <c r="DJ82" s="157"/>
      <c r="DK82" s="157"/>
      <c r="DL82" s="157"/>
      <c r="DM82" s="158"/>
      <c r="DN82" s="196">
        <v>6897</v>
      </c>
      <c r="DO82" s="157"/>
      <c r="DP82" s="157"/>
      <c r="DQ82" s="157"/>
      <c r="DR82" s="157"/>
      <c r="DS82" s="157"/>
      <c r="DT82" s="158"/>
      <c r="DU82" s="156"/>
      <c r="DV82" s="157"/>
      <c r="DW82" s="157"/>
      <c r="DX82" s="157"/>
      <c r="DY82" s="157"/>
      <c r="DZ82" s="157"/>
      <c r="EA82" s="158"/>
      <c r="EB82" s="199">
        <f>DN82</f>
        <v>6897</v>
      </c>
      <c r="EC82" s="200"/>
      <c r="ED82" s="200"/>
      <c r="EE82" s="200"/>
      <c r="EF82" s="200"/>
      <c r="EG82" s="200"/>
      <c r="EH82" s="201"/>
      <c r="EI82" s="184">
        <f>CV82-DN82</f>
        <v>55153.193380000004</v>
      </c>
      <c r="EJ82" s="157"/>
      <c r="EK82" s="157"/>
      <c r="EL82" s="157"/>
      <c r="EM82" s="157"/>
      <c r="EN82" s="157"/>
      <c r="EO82" s="158"/>
      <c r="EP82" s="156"/>
      <c r="EQ82" s="157"/>
      <c r="ER82" s="157"/>
      <c r="ES82" s="157"/>
      <c r="ET82" s="157"/>
      <c r="EU82" s="157"/>
      <c r="EV82" s="157"/>
      <c r="EW82" s="157"/>
      <c r="EX82" s="157"/>
      <c r="EY82" s="158"/>
    </row>
    <row r="83" spans="1:155" s="26" customFormat="1" ht="8.1" customHeight="1" x14ac:dyDescent="0.15">
      <c r="A83" s="153" t="s">
        <v>286</v>
      </c>
      <c r="B83" s="154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/>
      <c r="AM83" s="155"/>
      <c r="AN83" s="156" t="s">
        <v>27</v>
      </c>
      <c r="AO83" s="157"/>
      <c r="AP83" s="157"/>
      <c r="AQ83" s="157"/>
      <c r="AR83" s="157"/>
      <c r="AS83" s="157"/>
      <c r="AT83" s="157"/>
      <c r="AU83" s="158"/>
      <c r="AV83" s="159" t="s">
        <v>287</v>
      </c>
      <c r="AW83" s="160"/>
      <c r="AX83" s="160"/>
      <c r="AY83" s="160"/>
      <c r="AZ83" s="160"/>
      <c r="BA83" s="161"/>
      <c r="BB83" s="156">
        <v>1747676</v>
      </c>
      <c r="BC83" s="157"/>
      <c r="BD83" s="157"/>
      <c r="BE83" s="157"/>
      <c r="BF83" s="157"/>
      <c r="BG83" s="157"/>
      <c r="BH83" s="157"/>
      <c r="BI83" s="157"/>
      <c r="BJ83" s="158"/>
      <c r="BK83" s="156"/>
      <c r="BL83" s="157"/>
      <c r="BM83" s="157"/>
      <c r="BN83" s="157"/>
      <c r="BO83" s="157"/>
      <c r="BP83" s="157"/>
      <c r="BQ83" s="157"/>
      <c r="BR83" s="157"/>
      <c r="BS83" s="158"/>
      <c r="BT83" s="156" t="s">
        <v>24</v>
      </c>
      <c r="BU83" s="157"/>
      <c r="BV83" s="157"/>
      <c r="BW83" s="157"/>
      <c r="BX83" s="157"/>
      <c r="BY83" s="157"/>
      <c r="BZ83" s="158"/>
      <c r="CA83" s="156" t="s">
        <v>24</v>
      </c>
      <c r="CB83" s="157"/>
      <c r="CC83" s="157"/>
      <c r="CD83" s="157"/>
      <c r="CE83" s="157"/>
      <c r="CF83" s="157"/>
      <c r="CG83" s="158"/>
      <c r="CH83" s="199">
        <v>61610</v>
      </c>
      <c r="CI83" s="200"/>
      <c r="CJ83" s="200"/>
      <c r="CK83" s="200"/>
      <c r="CL83" s="200"/>
      <c r="CM83" s="200"/>
      <c r="CN83" s="201"/>
      <c r="CO83" s="156"/>
      <c r="CP83" s="157"/>
      <c r="CQ83" s="157"/>
      <c r="CR83" s="157"/>
      <c r="CS83" s="157"/>
      <c r="CT83" s="157"/>
      <c r="CU83" s="158"/>
      <c r="CV83" s="156">
        <f>BB83</f>
        <v>1747676</v>
      </c>
      <c r="CW83" s="157"/>
      <c r="CX83" s="157"/>
      <c r="CY83" s="157"/>
      <c r="CZ83" s="157"/>
      <c r="DA83" s="157"/>
      <c r="DB83" s="157"/>
      <c r="DC83" s="157"/>
      <c r="DD83" s="158"/>
      <c r="DE83" s="156"/>
      <c r="DF83" s="157"/>
      <c r="DG83" s="157"/>
      <c r="DH83" s="157"/>
      <c r="DI83" s="157"/>
      <c r="DJ83" s="157"/>
      <c r="DK83" s="157"/>
      <c r="DL83" s="157"/>
      <c r="DM83" s="158"/>
      <c r="DN83" s="199">
        <f>CH83</f>
        <v>61610</v>
      </c>
      <c r="DO83" s="157"/>
      <c r="DP83" s="157"/>
      <c r="DQ83" s="157"/>
      <c r="DR83" s="157"/>
      <c r="DS83" s="157"/>
      <c r="DT83" s="158"/>
      <c r="DU83" s="156"/>
      <c r="DV83" s="157"/>
      <c r="DW83" s="157"/>
      <c r="DX83" s="157"/>
      <c r="DY83" s="157"/>
      <c r="DZ83" s="157"/>
      <c r="EA83" s="158"/>
      <c r="EB83" s="199">
        <f>DN83</f>
        <v>61610</v>
      </c>
      <c r="EC83" s="200"/>
      <c r="ED83" s="200"/>
      <c r="EE83" s="200"/>
      <c r="EF83" s="200"/>
      <c r="EG83" s="200"/>
      <c r="EH83" s="201"/>
      <c r="EI83" s="184">
        <f>CV83-DN83</f>
        <v>1686066</v>
      </c>
      <c r="EJ83" s="157"/>
      <c r="EK83" s="157"/>
      <c r="EL83" s="157"/>
      <c r="EM83" s="157"/>
      <c r="EN83" s="157"/>
      <c r="EO83" s="158"/>
      <c r="EP83" s="156"/>
      <c r="EQ83" s="157"/>
      <c r="ER83" s="157"/>
      <c r="ES83" s="157"/>
      <c r="ET83" s="157"/>
      <c r="EU83" s="157"/>
      <c r="EV83" s="157"/>
      <c r="EW83" s="157"/>
      <c r="EX83" s="157"/>
      <c r="EY83" s="158"/>
    </row>
    <row r="84" spans="1:155" s="26" customFormat="1" ht="8.1" customHeight="1" x14ac:dyDescent="0.15">
      <c r="A84" s="153" t="s">
        <v>288</v>
      </c>
      <c r="B84" s="154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154"/>
      <c r="AG84" s="154"/>
      <c r="AH84" s="154"/>
      <c r="AI84" s="154"/>
      <c r="AJ84" s="154"/>
      <c r="AK84" s="154"/>
      <c r="AL84" s="154"/>
      <c r="AM84" s="155"/>
      <c r="AN84" s="156" t="s">
        <v>27</v>
      </c>
      <c r="AO84" s="157"/>
      <c r="AP84" s="157"/>
      <c r="AQ84" s="157"/>
      <c r="AR84" s="157"/>
      <c r="AS84" s="157"/>
      <c r="AT84" s="157"/>
      <c r="AU84" s="158"/>
      <c r="AV84" s="159" t="s">
        <v>289</v>
      </c>
      <c r="AW84" s="160"/>
      <c r="AX84" s="160"/>
      <c r="AY84" s="160"/>
      <c r="AZ84" s="160"/>
      <c r="BA84" s="161"/>
      <c r="BB84" s="156"/>
      <c r="BC84" s="157"/>
      <c r="BD84" s="157"/>
      <c r="BE84" s="157"/>
      <c r="BF84" s="157"/>
      <c r="BG84" s="157"/>
      <c r="BH84" s="157"/>
      <c r="BI84" s="157"/>
      <c r="BJ84" s="158"/>
      <c r="BK84" s="156"/>
      <c r="BL84" s="157"/>
      <c r="BM84" s="157"/>
      <c r="BN84" s="157"/>
      <c r="BO84" s="157"/>
      <c r="BP84" s="157"/>
      <c r="BQ84" s="157"/>
      <c r="BR84" s="157"/>
      <c r="BS84" s="158"/>
      <c r="BT84" s="156" t="s">
        <v>24</v>
      </c>
      <c r="BU84" s="157"/>
      <c r="BV84" s="157"/>
      <c r="BW84" s="157"/>
      <c r="BX84" s="157"/>
      <c r="BY84" s="157"/>
      <c r="BZ84" s="158"/>
      <c r="CA84" s="156" t="s">
        <v>24</v>
      </c>
      <c r="CB84" s="157"/>
      <c r="CC84" s="157"/>
      <c r="CD84" s="157"/>
      <c r="CE84" s="157"/>
      <c r="CF84" s="157"/>
      <c r="CG84" s="158"/>
      <c r="CH84" s="156"/>
      <c r="CI84" s="157"/>
      <c r="CJ84" s="157"/>
      <c r="CK84" s="157"/>
      <c r="CL84" s="157"/>
      <c r="CM84" s="157"/>
      <c r="CN84" s="158"/>
      <c r="CO84" s="156"/>
      <c r="CP84" s="157"/>
      <c r="CQ84" s="157"/>
      <c r="CR84" s="157"/>
      <c r="CS84" s="157"/>
      <c r="CT84" s="157"/>
      <c r="CU84" s="158"/>
      <c r="CV84" s="156"/>
      <c r="CW84" s="157"/>
      <c r="CX84" s="157"/>
      <c r="CY84" s="157"/>
      <c r="CZ84" s="157"/>
      <c r="DA84" s="157"/>
      <c r="DB84" s="157"/>
      <c r="DC84" s="157"/>
      <c r="DD84" s="158"/>
      <c r="DE84" s="156"/>
      <c r="DF84" s="157"/>
      <c r="DG84" s="157"/>
      <c r="DH84" s="157"/>
      <c r="DI84" s="157"/>
      <c r="DJ84" s="157"/>
      <c r="DK84" s="157"/>
      <c r="DL84" s="157"/>
      <c r="DM84" s="158"/>
      <c r="DN84" s="156"/>
      <c r="DO84" s="157"/>
      <c r="DP84" s="157"/>
      <c r="DQ84" s="157"/>
      <c r="DR84" s="157"/>
      <c r="DS84" s="157"/>
      <c r="DT84" s="158"/>
      <c r="DU84" s="156"/>
      <c r="DV84" s="157"/>
      <c r="DW84" s="157"/>
      <c r="DX84" s="157"/>
      <c r="DY84" s="157"/>
      <c r="DZ84" s="157"/>
      <c r="EA84" s="158"/>
      <c r="EB84" s="156"/>
      <c r="EC84" s="157"/>
      <c r="ED84" s="157"/>
      <c r="EE84" s="157"/>
      <c r="EF84" s="157"/>
      <c r="EG84" s="157"/>
      <c r="EH84" s="158"/>
      <c r="EI84" s="156"/>
      <c r="EJ84" s="157"/>
      <c r="EK84" s="157"/>
      <c r="EL84" s="157"/>
      <c r="EM84" s="157"/>
      <c r="EN84" s="157"/>
      <c r="EO84" s="158"/>
      <c r="EP84" s="156"/>
      <c r="EQ84" s="157"/>
      <c r="ER84" s="157"/>
      <c r="ES84" s="157"/>
      <c r="ET84" s="157"/>
      <c r="EU84" s="157"/>
      <c r="EV84" s="157"/>
      <c r="EW84" s="157"/>
      <c r="EX84" s="157"/>
      <c r="EY84" s="158"/>
    </row>
    <row r="85" spans="1:155" ht="3" customHeight="1" x14ac:dyDescent="0.2"/>
    <row r="86" spans="1:155" s="17" customFormat="1" ht="8.4499999999999993" customHeight="1" x14ac:dyDescent="0.2">
      <c r="A86" s="27" t="s">
        <v>371</v>
      </c>
    </row>
    <row r="87" spans="1:155" s="21" customFormat="1" ht="8.1" customHeight="1" x14ac:dyDescent="0.15">
      <c r="A87" s="21" t="s">
        <v>372</v>
      </c>
    </row>
    <row r="88" spans="1:155" s="21" customFormat="1" ht="8.1" customHeight="1" x14ac:dyDescent="0.15">
      <c r="A88" s="21" t="s">
        <v>373</v>
      </c>
    </row>
    <row r="89" spans="1:155" s="21" customFormat="1" ht="8.25" x14ac:dyDescent="0.15"/>
    <row r="90" spans="1:155" s="20" customFormat="1" ht="9" customHeight="1" x14ac:dyDescent="0.2">
      <c r="A90" s="20" t="s">
        <v>353</v>
      </c>
      <c r="DN90" s="202"/>
      <c r="DO90" s="202"/>
      <c r="DP90" s="202"/>
      <c r="DQ90" s="202"/>
      <c r="DR90" s="202"/>
      <c r="DS90" s="202"/>
      <c r="DT90" s="202"/>
      <c r="DU90" s="202"/>
      <c r="DV90" s="202"/>
      <c r="DW90" s="202"/>
      <c r="DX90" s="202"/>
      <c r="DY90" s="202"/>
      <c r="DZ90" s="202"/>
      <c r="EA90" s="202"/>
      <c r="EB90" s="202"/>
      <c r="EC90" s="202"/>
      <c r="ED90" s="202"/>
      <c r="EE90" s="202"/>
      <c r="EF90" s="202"/>
      <c r="EG90" s="202"/>
      <c r="EH90" s="202"/>
      <c r="EJ90" s="202" t="s">
        <v>354</v>
      </c>
      <c r="EK90" s="202"/>
      <c r="EL90" s="202"/>
      <c r="EM90" s="202"/>
      <c r="EN90" s="202"/>
      <c r="EO90" s="202"/>
      <c r="EP90" s="202"/>
      <c r="EQ90" s="202"/>
      <c r="ER90" s="202"/>
      <c r="ES90" s="202"/>
      <c r="ET90" s="202"/>
      <c r="EU90" s="202"/>
      <c r="EV90" s="202"/>
      <c r="EW90" s="202"/>
      <c r="EX90" s="202"/>
      <c r="EY90" s="202"/>
    </row>
    <row r="91" spans="1:155" s="21" customFormat="1" ht="8.1" customHeight="1" x14ac:dyDescent="0.15">
      <c r="DN91" s="203" t="s">
        <v>292</v>
      </c>
      <c r="DO91" s="203"/>
      <c r="DP91" s="203"/>
      <c r="DQ91" s="203"/>
      <c r="DR91" s="203"/>
      <c r="DS91" s="203"/>
      <c r="DT91" s="203"/>
      <c r="DU91" s="203"/>
      <c r="DV91" s="203"/>
      <c r="DW91" s="203"/>
      <c r="DX91" s="203"/>
      <c r="DY91" s="203"/>
      <c r="DZ91" s="203"/>
      <c r="EA91" s="203"/>
      <c r="EB91" s="203"/>
      <c r="EC91" s="203"/>
      <c r="ED91" s="203"/>
      <c r="EE91" s="203"/>
      <c r="EF91" s="203"/>
      <c r="EG91" s="203"/>
      <c r="EH91" s="203"/>
      <c r="EJ91" s="203" t="s">
        <v>293</v>
      </c>
      <c r="EK91" s="203"/>
      <c r="EL91" s="203"/>
      <c r="EM91" s="203"/>
      <c r="EN91" s="203"/>
      <c r="EO91" s="203"/>
      <c r="EP91" s="203"/>
      <c r="EQ91" s="203"/>
      <c r="ER91" s="203"/>
      <c r="ES91" s="203"/>
      <c r="ET91" s="203"/>
      <c r="EU91" s="203"/>
      <c r="EV91" s="203"/>
      <c r="EW91" s="203"/>
      <c r="EX91" s="203"/>
      <c r="EY91" s="203"/>
    </row>
    <row r="92" spans="1:155" s="20" customFormat="1" ht="9" hidden="1" customHeight="1" x14ac:dyDescent="0.2">
      <c r="DN92" s="202"/>
      <c r="DO92" s="202"/>
      <c r="DP92" s="202"/>
      <c r="DQ92" s="202"/>
      <c r="DR92" s="202"/>
      <c r="DS92" s="202"/>
      <c r="DT92" s="202"/>
      <c r="DU92" s="202"/>
      <c r="DV92" s="202"/>
      <c r="DW92" s="202"/>
      <c r="DX92" s="202"/>
      <c r="DY92" s="202"/>
      <c r="DZ92" s="202"/>
      <c r="EA92" s="202"/>
      <c r="EB92" s="202"/>
      <c r="EC92" s="202"/>
      <c r="ED92" s="202"/>
      <c r="EE92" s="202"/>
      <c r="EF92" s="202"/>
      <c r="EG92" s="202"/>
      <c r="EH92" s="202"/>
      <c r="EJ92" s="202"/>
      <c r="EK92" s="202"/>
      <c r="EL92" s="202"/>
      <c r="EM92" s="202"/>
      <c r="EN92" s="202"/>
      <c r="EO92" s="202"/>
      <c r="EP92" s="202"/>
      <c r="EQ92" s="202"/>
      <c r="ER92" s="202"/>
      <c r="ES92" s="202"/>
      <c r="ET92" s="202"/>
      <c r="EU92" s="202"/>
      <c r="EV92" s="202"/>
      <c r="EW92" s="202"/>
      <c r="EX92" s="202"/>
      <c r="EY92" s="202"/>
    </row>
    <row r="93" spans="1:155" s="21" customFormat="1" ht="8.25" hidden="1" customHeight="1" x14ac:dyDescent="0.15">
      <c r="DN93" s="203"/>
      <c r="DO93" s="203"/>
      <c r="DP93" s="203"/>
      <c r="DQ93" s="203"/>
      <c r="DR93" s="203"/>
      <c r="DS93" s="203"/>
      <c r="DT93" s="203"/>
      <c r="DU93" s="203"/>
      <c r="DV93" s="203"/>
      <c r="DW93" s="203"/>
      <c r="DX93" s="203"/>
      <c r="DY93" s="203"/>
      <c r="DZ93" s="203"/>
      <c r="EA93" s="203"/>
      <c r="EB93" s="203"/>
      <c r="EC93" s="203"/>
      <c r="ED93" s="203"/>
      <c r="EE93" s="203"/>
      <c r="EF93" s="203"/>
      <c r="EG93" s="203"/>
      <c r="EH93" s="203"/>
      <c r="EJ93" s="203"/>
      <c r="EK93" s="203"/>
      <c r="EL93" s="203"/>
      <c r="EM93" s="203"/>
      <c r="EN93" s="203"/>
      <c r="EO93" s="203"/>
      <c r="EP93" s="203"/>
      <c r="EQ93" s="203"/>
      <c r="ER93" s="203"/>
      <c r="ES93" s="203"/>
      <c r="ET93" s="203"/>
      <c r="EU93" s="203"/>
      <c r="EV93" s="203"/>
      <c r="EW93" s="203"/>
      <c r="EX93" s="203"/>
      <c r="EY93" s="203"/>
    </row>
    <row r="94" spans="1:155" ht="3" customHeight="1" x14ac:dyDescent="0.2"/>
  </sheetData>
  <mergeCells count="933">
    <mergeCell ref="A3:EY3"/>
    <mergeCell ref="A4:EY4"/>
    <mergeCell ref="DN15:EY15"/>
    <mergeCell ref="A18:AM19"/>
    <mergeCell ref="AN18:AU19"/>
    <mergeCell ref="AV18:BA19"/>
    <mergeCell ref="BB18:BJ19"/>
    <mergeCell ref="BK18:BS19"/>
    <mergeCell ref="BT18:CU18"/>
    <mergeCell ref="CV18:DD19"/>
    <mergeCell ref="DE18:DM19"/>
    <mergeCell ref="DN18:EO18"/>
    <mergeCell ref="EP18:EY19"/>
    <mergeCell ref="BT19:BZ19"/>
    <mergeCell ref="CA19:CG19"/>
    <mergeCell ref="CH19:CN19"/>
    <mergeCell ref="CO19:CU19"/>
    <mergeCell ref="DN19:DT19"/>
    <mergeCell ref="DU19:EA19"/>
    <mergeCell ref="EB19:EH19"/>
    <mergeCell ref="EI19:EO19"/>
    <mergeCell ref="DN13:EY13"/>
    <mergeCell ref="DN12:EY12"/>
    <mergeCell ref="DN11:EY11"/>
    <mergeCell ref="DU20:EA20"/>
    <mergeCell ref="EB20:EH20"/>
    <mergeCell ref="EI20:EO20"/>
    <mergeCell ref="EP20:EY20"/>
    <mergeCell ref="A21:AM21"/>
    <mergeCell ref="AN21:AU21"/>
    <mergeCell ref="AV21:BA21"/>
    <mergeCell ref="BB21:BJ21"/>
    <mergeCell ref="BK21:BS21"/>
    <mergeCell ref="BT21:BZ21"/>
    <mergeCell ref="CA20:CG20"/>
    <mergeCell ref="CH20:CN20"/>
    <mergeCell ref="CO20:CU20"/>
    <mergeCell ref="CV20:DD20"/>
    <mergeCell ref="DE20:DM20"/>
    <mergeCell ref="DN20:DT20"/>
    <mergeCell ref="A20:AM20"/>
    <mergeCell ref="AN20:AU20"/>
    <mergeCell ref="AV20:BA20"/>
    <mergeCell ref="BB20:BJ20"/>
    <mergeCell ref="BK20:BS20"/>
    <mergeCell ref="BT20:BZ20"/>
    <mergeCell ref="DU21:EA21"/>
    <mergeCell ref="EB21:EH21"/>
    <mergeCell ref="EP21:EY21"/>
    <mergeCell ref="A22:AM22"/>
    <mergeCell ref="AN22:AU22"/>
    <mergeCell ref="AV22:BA22"/>
    <mergeCell ref="BB22:BJ22"/>
    <mergeCell ref="BK22:BS22"/>
    <mergeCell ref="BT22:BZ22"/>
    <mergeCell ref="CA21:CG21"/>
    <mergeCell ref="CH21:CN21"/>
    <mergeCell ref="CO21:CU21"/>
    <mergeCell ref="CV21:DD21"/>
    <mergeCell ref="DE21:DM21"/>
    <mergeCell ref="DN21:DT21"/>
    <mergeCell ref="DU22:EA22"/>
    <mergeCell ref="EB22:EH22"/>
    <mergeCell ref="EI22:EO22"/>
    <mergeCell ref="EP22:EY22"/>
    <mergeCell ref="CV22:DD22"/>
    <mergeCell ref="DE22:DM22"/>
    <mergeCell ref="DN22:DT22"/>
    <mergeCell ref="BK23:BS23"/>
    <mergeCell ref="BT23:BZ23"/>
    <mergeCell ref="CA22:CG22"/>
    <mergeCell ref="CH22:CN22"/>
    <mergeCell ref="CO22:CU22"/>
    <mergeCell ref="EI21:EO21"/>
    <mergeCell ref="DU23:EA23"/>
    <mergeCell ref="EB23:EH23"/>
    <mergeCell ref="EI23:EO23"/>
    <mergeCell ref="EP23:EY23"/>
    <mergeCell ref="A24:AM24"/>
    <mergeCell ref="AN24:AU24"/>
    <mergeCell ref="AV24:BA24"/>
    <mergeCell ref="BB24:BJ24"/>
    <mergeCell ref="BK24:BS24"/>
    <mergeCell ref="BT24:BZ24"/>
    <mergeCell ref="CA23:CG23"/>
    <mergeCell ref="CH23:CN23"/>
    <mergeCell ref="CO23:CU23"/>
    <mergeCell ref="CV23:DD23"/>
    <mergeCell ref="DE23:DM23"/>
    <mergeCell ref="DN23:DT23"/>
    <mergeCell ref="DU24:EA24"/>
    <mergeCell ref="EB24:EH24"/>
    <mergeCell ref="EI24:EO24"/>
    <mergeCell ref="EP24:EY24"/>
    <mergeCell ref="CV24:DD24"/>
    <mergeCell ref="DE24:DM24"/>
    <mergeCell ref="DN24:DT24"/>
    <mergeCell ref="A23:AM23"/>
    <mergeCell ref="AN23:AU23"/>
    <mergeCell ref="AV23:BA23"/>
    <mergeCell ref="BB23:BJ23"/>
    <mergeCell ref="AN25:AU25"/>
    <mergeCell ref="AV25:BA25"/>
    <mergeCell ref="BB25:BJ25"/>
    <mergeCell ref="BK25:BS25"/>
    <mergeCell ref="BT25:BZ25"/>
    <mergeCell ref="CA24:CG24"/>
    <mergeCell ref="CH24:CN24"/>
    <mergeCell ref="CO24:CU24"/>
    <mergeCell ref="CA26:CG26"/>
    <mergeCell ref="CH26:CN26"/>
    <mergeCell ref="CO26:CU26"/>
    <mergeCell ref="DU25:EA25"/>
    <mergeCell ref="EB25:EH25"/>
    <mergeCell ref="EI25:EO25"/>
    <mergeCell ref="EP25:EY25"/>
    <mergeCell ref="A26:AM26"/>
    <mergeCell ref="AN26:AU26"/>
    <mergeCell ref="AV26:BA26"/>
    <mergeCell ref="BB26:BJ26"/>
    <mergeCell ref="BK26:BS26"/>
    <mergeCell ref="BT26:BZ26"/>
    <mergeCell ref="CA25:CG25"/>
    <mergeCell ref="CH25:CN25"/>
    <mergeCell ref="CO25:CU25"/>
    <mergeCell ref="CV25:DD25"/>
    <mergeCell ref="DE25:DM25"/>
    <mergeCell ref="DN25:DT25"/>
    <mergeCell ref="DU26:EA26"/>
    <mergeCell ref="EB26:EH26"/>
    <mergeCell ref="EI26:EO26"/>
    <mergeCell ref="EP26:EY26"/>
    <mergeCell ref="CV26:DD26"/>
    <mergeCell ref="DE26:DM26"/>
    <mergeCell ref="DN26:DT26"/>
    <mergeCell ref="A25:AM25"/>
    <mergeCell ref="EB27:EH27"/>
    <mergeCell ref="EI27:EO27"/>
    <mergeCell ref="EP27:EY27"/>
    <mergeCell ref="A28:AM28"/>
    <mergeCell ref="AN28:AU28"/>
    <mergeCell ref="AV28:BA28"/>
    <mergeCell ref="BB28:BJ28"/>
    <mergeCell ref="BK28:BS28"/>
    <mergeCell ref="BT28:BZ28"/>
    <mergeCell ref="CA27:CG27"/>
    <mergeCell ref="CH27:CN27"/>
    <mergeCell ref="CO27:CU27"/>
    <mergeCell ref="CV27:DD27"/>
    <mergeCell ref="DE27:DM27"/>
    <mergeCell ref="DN27:DT27"/>
    <mergeCell ref="DU28:EA28"/>
    <mergeCell ref="EB28:EH28"/>
    <mergeCell ref="EI28:EO28"/>
    <mergeCell ref="EP28:EY28"/>
    <mergeCell ref="CV28:DD28"/>
    <mergeCell ref="DE28:DM28"/>
    <mergeCell ref="DN28:DT28"/>
    <mergeCell ref="A27:AM27"/>
    <mergeCell ref="AN27:AU27"/>
    <mergeCell ref="AV29:BA29"/>
    <mergeCell ref="BB29:BJ29"/>
    <mergeCell ref="BK29:BS29"/>
    <mergeCell ref="BT29:BZ29"/>
    <mergeCell ref="CA28:CG28"/>
    <mergeCell ref="CH28:CN28"/>
    <mergeCell ref="CO28:CU28"/>
    <mergeCell ref="DU27:EA27"/>
    <mergeCell ref="AV27:BA27"/>
    <mergeCell ref="BB27:BJ27"/>
    <mergeCell ref="BK27:BS27"/>
    <mergeCell ref="BT27:BZ27"/>
    <mergeCell ref="DU29:EA29"/>
    <mergeCell ref="EB29:EH29"/>
    <mergeCell ref="EI29:EO29"/>
    <mergeCell ref="EP29:EY29"/>
    <mergeCell ref="A30:AM30"/>
    <mergeCell ref="AN30:AU30"/>
    <mergeCell ref="AV30:BA30"/>
    <mergeCell ref="BB30:BJ30"/>
    <mergeCell ref="BK30:BS30"/>
    <mergeCell ref="BT30:BZ30"/>
    <mergeCell ref="CA29:CG29"/>
    <mergeCell ref="CH29:CN29"/>
    <mergeCell ref="CO29:CU29"/>
    <mergeCell ref="CV29:DD29"/>
    <mergeCell ref="DE29:DM29"/>
    <mergeCell ref="DN29:DT29"/>
    <mergeCell ref="DU30:EA30"/>
    <mergeCell ref="EB30:EH30"/>
    <mergeCell ref="EI30:EO30"/>
    <mergeCell ref="EP30:EY30"/>
    <mergeCell ref="CV30:DD30"/>
    <mergeCell ref="DE30:DM30"/>
    <mergeCell ref="DN30:DT30"/>
    <mergeCell ref="A29:AM29"/>
    <mergeCell ref="AN29:AU29"/>
    <mergeCell ref="AN31:AU31"/>
    <mergeCell ref="AV31:BA31"/>
    <mergeCell ref="BB31:BJ31"/>
    <mergeCell ref="BK31:BS31"/>
    <mergeCell ref="BT31:BZ31"/>
    <mergeCell ref="CA30:CG30"/>
    <mergeCell ref="CH30:CN30"/>
    <mergeCell ref="CO30:CU30"/>
    <mergeCell ref="CA32:CG32"/>
    <mergeCell ref="CH32:CN32"/>
    <mergeCell ref="CO32:CU32"/>
    <mergeCell ref="DU31:EA31"/>
    <mergeCell ref="EB31:EH31"/>
    <mergeCell ref="EI31:EO31"/>
    <mergeCell ref="EP31:EY31"/>
    <mergeCell ref="A32:AM32"/>
    <mergeCell ref="AN32:AU32"/>
    <mergeCell ref="AV32:BA32"/>
    <mergeCell ref="BB32:BJ32"/>
    <mergeCell ref="BK32:BS32"/>
    <mergeCell ref="BT32:BZ32"/>
    <mergeCell ref="CA31:CG31"/>
    <mergeCell ref="CH31:CN31"/>
    <mergeCell ref="CO31:CU31"/>
    <mergeCell ref="CV31:DD31"/>
    <mergeCell ref="DE31:DM31"/>
    <mergeCell ref="DN31:DT31"/>
    <mergeCell ref="DU32:EA32"/>
    <mergeCell ref="EB32:EH32"/>
    <mergeCell ref="EI32:EO32"/>
    <mergeCell ref="EP32:EY32"/>
    <mergeCell ref="CV32:DD32"/>
    <mergeCell ref="DE32:DM32"/>
    <mergeCell ref="DN32:DT32"/>
    <mergeCell ref="A31:AM31"/>
    <mergeCell ref="EB33:EH33"/>
    <mergeCell ref="EI33:EO33"/>
    <mergeCell ref="EP33:EY33"/>
    <mergeCell ref="A34:AM34"/>
    <mergeCell ref="AN34:AU34"/>
    <mergeCell ref="AV34:BA34"/>
    <mergeCell ref="BB34:BJ34"/>
    <mergeCell ref="BK34:BS34"/>
    <mergeCell ref="BT34:BZ34"/>
    <mergeCell ref="CA33:CG33"/>
    <mergeCell ref="CH33:CN33"/>
    <mergeCell ref="CO33:CU33"/>
    <mergeCell ref="CV33:DD33"/>
    <mergeCell ref="DE33:DM33"/>
    <mergeCell ref="DN33:DT33"/>
    <mergeCell ref="DU34:EA34"/>
    <mergeCell ref="EB34:EH34"/>
    <mergeCell ref="EI34:EO34"/>
    <mergeCell ref="EP34:EY34"/>
    <mergeCell ref="CV34:DD34"/>
    <mergeCell ref="DE34:DM34"/>
    <mergeCell ref="DN34:DT34"/>
    <mergeCell ref="A33:AM33"/>
    <mergeCell ref="AN33:AU33"/>
    <mergeCell ref="AV35:BA35"/>
    <mergeCell ref="BB35:BJ35"/>
    <mergeCell ref="BK35:BS35"/>
    <mergeCell ref="BT35:BZ35"/>
    <mergeCell ref="CA34:CG34"/>
    <mergeCell ref="CH34:CN34"/>
    <mergeCell ref="CO34:CU34"/>
    <mergeCell ref="DU33:EA33"/>
    <mergeCell ref="AV33:BA33"/>
    <mergeCell ref="BB33:BJ33"/>
    <mergeCell ref="BK33:BS33"/>
    <mergeCell ref="BT33:BZ33"/>
    <mergeCell ref="DU35:EA35"/>
    <mergeCell ref="EB35:EH35"/>
    <mergeCell ref="EI35:EO35"/>
    <mergeCell ref="EP35:EY35"/>
    <mergeCell ref="A36:AM36"/>
    <mergeCell ref="AN36:AU36"/>
    <mergeCell ref="AV36:BA36"/>
    <mergeCell ref="BB36:BJ36"/>
    <mergeCell ref="BK36:BS36"/>
    <mergeCell ref="BT36:BZ36"/>
    <mergeCell ref="CA35:CG35"/>
    <mergeCell ref="CH35:CN35"/>
    <mergeCell ref="CO35:CU35"/>
    <mergeCell ref="CV35:DD35"/>
    <mergeCell ref="DE35:DM35"/>
    <mergeCell ref="DN35:DT35"/>
    <mergeCell ref="DU36:EA36"/>
    <mergeCell ref="EB36:EH36"/>
    <mergeCell ref="EI36:EO36"/>
    <mergeCell ref="EP36:EY36"/>
    <mergeCell ref="CV36:DD36"/>
    <mergeCell ref="DE36:DM36"/>
    <mergeCell ref="DN36:DT36"/>
    <mergeCell ref="A35:AM35"/>
    <mergeCell ref="AN35:AU35"/>
    <mergeCell ref="AN37:AU37"/>
    <mergeCell ref="AV37:BA37"/>
    <mergeCell ref="BB37:BJ37"/>
    <mergeCell ref="BK37:BS37"/>
    <mergeCell ref="BT37:BZ37"/>
    <mergeCell ref="CA36:CG36"/>
    <mergeCell ref="CH36:CN36"/>
    <mergeCell ref="CO36:CU36"/>
    <mergeCell ref="CA38:CG38"/>
    <mergeCell ref="CH38:CN38"/>
    <mergeCell ref="CO38:CU38"/>
    <mergeCell ref="DU37:EA37"/>
    <mergeCell ref="EB37:EH37"/>
    <mergeCell ref="EI37:EO37"/>
    <mergeCell ref="EP37:EY37"/>
    <mergeCell ref="A38:AM38"/>
    <mergeCell ref="AN38:AU38"/>
    <mergeCell ref="AV38:BA38"/>
    <mergeCell ref="BB38:BJ38"/>
    <mergeCell ref="BK38:BS38"/>
    <mergeCell ref="BT38:BZ38"/>
    <mergeCell ref="CA37:CG37"/>
    <mergeCell ref="CH37:CN37"/>
    <mergeCell ref="CO37:CU37"/>
    <mergeCell ref="CV37:DD37"/>
    <mergeCell ref="DE37:DM37"/>
    <mergeCell ref="DN37:DT37"/>
    <mergeCell ref="DU38:EA38"/>
    <mergeCell ref="EB38:EH38"/>
    <mergeCell ref="EI38:EO38"/>
    <mergeCell ref="EP38:EY38"/>
    <mergeCell ref="CV38:DD38"/>
    <mergeCell ref="DE38:DM38"/>
    <mergeCell ref="DN38:DT38"/>
    <mergeCell ref="A37:AM37"/>
    <mergeCell ref="EB39:EH39"/>
    <mergeCell ref="EI39:EO39"/>
    <mergeCell ref="EP39:EY39"/>
    <mergeCell ref="A40:AM40"/>
    <mergeCell ref="AN40:AU40"/>
    <mergeCell ref="AV40:BA40"/>
    <mergeCell ref="BB40:BJ40"/>
    <mergeCell ref="BK40:BS40"/>
    <mergeCell ref="BT40:BZ40"/>
    <mergeCell ref="CA39:CG39"/>
    <mergeCell ref="CH39:CN39"/>
    <mergeCell ref="CO39:CU39"/>
    <mergeCell ref="CV39:DD39"/>
    <mergeCell ref="DE39:DM39"/>
    <mergeCell ref="DN39:DT39"/>
    <mergeCell ref="DU40:EA40"/>
    <mergeCell ref="EB40:EH40"/>
    <mergeCell ref="EI40:EO40"/>
    <mergeCell ref="EP40:EY40"/>
    <mergeCell ref="CV40:DD40"/>
    <mergeCell ref="DE40:DM40"/>
    <mergeCell ref="DN40:DT40"/>
    <mergeCell ref="A39:AM39"/>
    <mergeCell ref="AN39:AU39"/>
    <mergeCell ref="AV41:BA41"/>
    <mergeCell ref="BB41:BJ41"/>
    <mergeCell ref="BK41:BS41"/>
    <mergeCell ref="BT41:BZ41"/>
    <mergeCell ref="CA40:CG40"/>
    <mergeCell ref="CH40:CN40"/>
    <mergeCell ref="CO40:CU40"/>
    <mergeCell ref="DU39:EA39"/>
    <mergeCell ref="AV39:BA39"/>
    <mergeCell ref="BB39:BJ39"/>
    <mergeCell ref="BK39:BS39"/>
    <mergeCell ref="BT39:BZ39"/>
    <mergeCell ref="DU41:EA41"/>
    <mergeCell ref="EB41:EH41"/>
    <mergeCell ref="EI41:EO41"/>
    <mergeCell ref="EP41:EY41"/>
    <mergeCell ref="A42:AM42"/>
    <mergeCell ref="AN42:AU42"/>
    <mergeCell ref="AV42:BA42"/>
    <mergeCell ref="BB42:BJ42"/>
    <mergeCell ref="BK42:BS42"/>
    <mergeCell ref="BT42:BZ42"/>
    <mergeCell ref="CA41:CG41"/>
    <mergeCell ref="CH41:CN41"/>
    <mergeCell ref="CO41:CU41"/>
    <mergeCell ref="CV41:DD41"/>
    <mergeCell ref="DE41:DM41"/>
    <mergeCell ref="DN41:DT41"/>
    <mergeCell ref="DU42:EA42"/>
    <mergeCell ref="EB42:EH42"/>
    <mergeCell ref="EI42:EO42"/>
    <mergeCell ref="EP42:EY42"/>
    <mergeCell ref="CV42:DD42"/>
    <mergeCell ref="DE42:DM42"/>
    <mergeCell ref="DN42:DT42"/>
    <mergeCell ref="A41:AM41"/>
    <mergeCell ref="AN41:AU41"/>
    <mergeCell ref="AN43:AU43"/>
    <mergeCell ref="AV43:BA43"/>
    <mergeCell ref="BB43:BJ43"/>
    <mergeCell ref="BK43:BS43"/>
    <mergeCell ref="BT43:BZ43"/>
    <mergeCell ref="CA42:CG42"/>
    <mergeCell ref="CH42:CN42"/>
    <mergeCell ref="CO42:CU42"/>
    <mergeCell ref="CA44:CG44"/>
    <mergeCell ref="CH44:CN44"/>
    <mergeCell ref="CO44:CU44"/>
    <mergeCell ref="DU43:EA43"/>
    <mergeCell ref="EB43:EH43"/>
    <mergeCell ref="EI43:EO43"/>
    <mergeCell ref="EP43:EY43"/>
    <mergeCell ref="A44:AM44"/>
    <mergeCell ref="AN44:AU44"/>
    <mergeCell ref="AV44:BA44"/>
    <mergeCell ref="BB44:BJ44"/>
    <mergeCell ref="BK44:BS44"/>
    <mergeCell ref="BT44:BZ44"/>
    <mergeCell ref="CA43:CG43"/>
    <mergeCell ref="CH43:CN43"/>
    <mergeCell ref="CO43:CU43"/>
    <mergeCell ref="CV43:DD43"/>
    <mergeCell ref="DE43:DM43"/>
    <mergeCell ref="DN43:DT43"/>
    <mergeCell ref="DU44:EA44"/>
    <mergeCell ref="EB44:EH44"/>
    <mergeCell ref="EI44:EO44"/>
    <mergeCell ref="EP44:EY44"/>
    <mergeCell ref="CV44:DD44"/>
    <mergeCell ref="DE44:DM44"/>
    <mergeCell ref="DN44:DT44"/>
    <mergeCell ref="A43:AM43"/>
    <mergeCell ref="EB45:EH45"/>
    <mergeCell ref="EI45:EO45"/>
    <mergeCell ref="EP45:EY45"/>
    <mergeCell ref="A46:AM46"/>
    <mergeCell ref="AN46:AU46"/>
    <mergeCell ref="AV46:BA46"/>
    <mergeCell ref="BB46:BJ46"/>
    <mergeCell ref="BK46:BS46"/>
    <mergeCell ref="BT46:BZ46"/>
    <mergeCell ref="CA45:CG45"/>
    <mergeCell ref="CH45:CN45"/>
    <mergeCell ref="CO45:CU45"/>
    <mergeCell ref="CV45:DD45"/>
    <mergeCell ref="DE45:DM45"/>
    <mergeCell ref="DN45:DT45"/>
    <mergeCell ref="DU46:EA46"/>
    <mergeCell ref="EB46:EH46"/>
    <mergeCell ref="EI46:EO46"/>
    <mergeCell ref="EP46:EY46"/>
    <mergeCell ref="CV46:DD46"/>
    <mergeCell ref="DE46:DM46"/>
    <mergeCell ref="DN46:DT46"/>
    <mergeCell ref="A45:AM45"/>
    <mergeCell ref="AN45:AU45"/>
    <mergeCell ref="AV47:BA47"/>
    <mergeCell ref="BB47:BJ47"/>
    <mergeCell ref="BK47:BS47"/>
    <mergeCell ref="BT47:BZ47"/>
    <mergeCell ref="CA46:CG46"/>
    <mergeCell ref="CH46:CN46"/>
    <mergeCell ref="CO46:CU46"/>
    <mergeCell ref="DU45:EA45"/>
    <mergeCell ref="AV45:BA45"/>
    <mergeCell ref="BB45:BJ45"/>
    <mergeCell ref="BK45:BS45"/>
    <mergeCell ref="BT45:BZ45"/>
    <mergeCell ref="DU47:EA47"/>
    <mergeCell ref="EB47:EH47"/>
    <mergeCell ref="EI47:EO47"/>
    <mergeCell ref="EP47:EY47"/>
    <mergeCell ref="A48:AM48"/>
    <mergeCell ref="AN48:AU48"/>
    <mergeCell ref="AV48:BA48"/>
    <mergeCell ref="BB48:BJ48"/>
    <mergeCell ref="BK48:BS48"/>
    <mergeCell ref="BT48:BZ48"/>
    <mergeCell ref="CA47:CG47"/>
    <mergeCell ref="CH47:CN47"/>
    <mergeCell ref="CO47:CU47"/>
    <mergeCell ref="CV47:DD47"/>
    <mergeCell ref="DE47:DM47"/>
    <mergeCell ref="DN47:DT47"/>
    <mergeCell ref="DU48:EA48"/>
    <mergeCell ref="EB48:EH48"/>
    <mergeCell ref="EI48:EO48"/>
    <mergeCell ref="EP48:EY48"/>
    <mergeCell ref="CV48:DD48"/>
    <mergeCell ref="DE48:DM48"/>
    <mergeCell ref="DN48:DT48"/>
    <mergeCell ref="A47:AM47"/>
    <mergeCell ref="AN47:AU47"/>
    <mergeCell ref="AN49:AU49"/>
    <mergeCell ref="AV49:BA49"/>
    <mergeCell ref="BB49:BJ49"/>
    <mergeCell ref="BK49:BS49"/>
    <mergeCell ref="BT49:BZ49"/>
    <mergeCell ref="CA48:CG48"/>
    <mergeCell ref="CH48:CN48"/>
    <mergeCell ref="CO48:CU48"/>
    <mergeCell ref="CA50:CG50"/>
    <mergeCell ref="CH50:CN50"/>
    <mergeCell ref="CO50:CU50"/>
    <mergeCell ref="DU49:EA49"/>
    <mergeCell ref="EB49:EH49"/>
    <mergeCell ref="EI49:EO49"/>
    <mergeCell ref="EP49:EY49"/>
    <mergeCell ref="A50:AM50"/>
    <mergeCell ref="AN50:AU50"/>
    <mergeCell ref="AV50:BA50"/>
    <mergeCell ref="BB50:BJ50"/>
    <mergeCell ref="BK50:BS50"/>
    <mergeCell ref="BT50:BZ50"/>
    <mergeCell ref="CA49:CG49"/>
    <mergeCell ref="CH49:CN49"/>
    <mergeCell ref="CO49:CU49"/>
    <mergeCell ref="CV49:DD49"/>
    <mergeCell ref="DE49:DM49"/>
    <mergeCell ref="DN49:DT49"/>
    <mergeCell ref="DU50:EA50"/>
    <mergeCell ref="EB50:EH50"/>
    <mergeCell ref="EI50:EO50"/>
    <mergeCell ref="EP50:EY50"/>
    <mergeCell ref="CV50:DD50"/>
    <mergeCell ref="DE50:DM50"/>
    <mergeCell ref="DN50:DT50"/>
    <mergeCell ref="A49:AM49"/>
    <mergeCell ref="EB51:EH51"/>
    <mergeCell ref="EI51:EO51"/>
    <mergeCell ref="EP51:EY51"/>
    <mergeCell ref="A52:AM52"/>
    <mergeCell ref="AN52:AU52"/>
    <mergeCell ref="AV52:BA52"/>
    <mergeCell ref="BB52:BJ52"/>
    <mergeCell ref="BK52:BS52"/>
    <mergeCell ref="BT52:BZ52"/>
    <mergeCell ref="CA51:CG51"/>
    <mergeCell ref="CH51:CN51"/>
    <mergeCell ref="CO51:CU51"/>
    <mergeCell ref="CV51:DD51"/>
    <mergeCell ref="DE51:DM51"/>
    <mergeCell ref="DN51:DT51"/>
    <mergeCell ref="DU52:EA52"/>
    <mergeCell ref="EB52:EH52"/>
    <mergeCell ref="EI52:EO52"/>
    <mergeCell ref="EP52:EY52"/>
    <mergeCell ref="CV52:DD52"/>
    <mergeCell ref="DE52:DM52"/>
    <mergeCell ref="DN52:DT52"/>
    <mergeCell ref="A51:AM51"/>
    <mergeCell ref="AN51:AU51"/>
    <mergeCell ref="AV53:BA53"/>
    <mergeCell ref="BB53:BJ53"/>
    <mergeCell ref="BK53:BS53"/>
    <mergeCell ref="BT53:BZ53"/>
    <mergeCell ref="CA52:CG52"/>
    <mergeCell ref="CH52:CN52"/>
    <mergeCell ref="CO52:CU52"/>
    <mergeCell ref="DU51:EA51"/>
    <mergeCell ref="AV51:BA51"/>
    <mergeCell ref="BB51:BJ51"/>
    <mergeCell ref="BK51:BS51"/>
    <mergeCell ref="BT51:BZ51"/>
    <mergeCell ref="DU53:EA53"/>
    <mergeCell ref="EB53:EH53"/>
    <mergeCell ref="EI53:EO53"/>
    <mergeCell ref="EP53:EY53"/>
    <mergeCell ref="A54:AM54"/>
    <mergeCell ref="AN54:AU54"/>
    <mergeCell ref="AV54:BA54"/>
    <mergeCell ref="BB54:BJ54"/>
    <mergeCell ref="BK54:BS54"/>
    <mergeCell ref="BT54:BZ54"/>
    <mergeCell ref="CA53:CG53"/>
    <mergeCell ref="CH53:CN53"/>
    <mergeCell ref="CO53:CU53"/>
    <mergeCell ref="CV53:DD53"/>
    <mergeCell ref="DE53:DM53"/>
    <mergeCell ref="DN53:DT53"/>
    <mergeCell ref="DU54:EA54"/>
    <mergeCell ref="EB54:EH54"/>
    <mergeCell ref="EI54:EO54"/>
    <mergeCell ref="EP54:EY54"/>
    <mergeCell ref="CV54:DD54"/>
    <mergeCell ref="DE54:DM54"/>
    <mergeCell ref="DN54:DT54"/>
    <mergeCell ref="A53:AM53"/>
    <mergeCell ref="AN53:AU53"/>
    <mergeCell ref="AN55:AU55"/>
    <mergeCell ref="AV55:BA55"/>
    <mergeCell ref="BB55:BJ55"/>
    <mergeCell ref="BK55:BS55"/>
    <mergeCell ref="BT55:BZ55"/>
    <mergeCell ref="CA54:CG54"/>
    <mergeCell ref="CH54:CN54"/>
    <mergeCell ref="CO54:CU54"/>
    <mergeCell ref="CA56:CG56"/>
    <mergeCell ref="CH56:CN56"/>
    <mergeCell ref="CO56:CU56"/>
    <mergeCell ref="DU55:EA55"/>
    <mergeCell ref="EB55:EH55"/>
    <mergeCell ref="EI55:EO55"/>
    <mergeCell ref="EP55:EY55"/>
    <mergeCell ref="A56:AM56"/>
    <mergeCell ref="AN56:AU56"/>
    <mergeCell ref="AV56:BA56"/>
    <mergeCell ref="BB56:BJ56"/>
    <mergeCell ref="BK56:BS56"/>
    <mergeCell ref="BT56:BZ56"/>
    <mergeCell ref="CA55:CG55"/>
    <mergeCell ref="CH55:CN55"/>
    <mergeCell ref="CO55:CU55"/>
    <mergeCell ref="CV55:DD55"/>
    <mergeCell ref="DE55:DM55"/>
    <mergeCell ref="DN55:DT55"/>
    <mergeCell ref="DU56:EA56"/>
    <mergeCell ref="EB56:EH56"/>
    <mergeCell ref="EI56:EO56"/>
    <mergeCell ref="EP56:EY56"/>
    <mergeCell ref="CV56:DD56"/>
    <mergeCell ref="DE56:DM56"/>
    <mergeCell ref="DN56:DT56"/>
    <mergeCell ref="A55:AM55"/>
    <mergeCell ref="EP59:EY59"/>
    <mergeCell ref="CV59:DD59"/>
    <mergeCell ref="DE59:DM59"/>
    <mergeCell ref="A57:AM57"/>
    <mergeCell ref="AN57:AU57"/>
    <mergeCell ref="AV57:BA57"/>
    <mergeCell ref="BB57:BJ57"/>
    <mergeCell ref="BK57:BS57"/>
    <mergeCell ref="BT57:BZ57"/>
    <mergeCell ref="BT59:BZ59"/>
    <mergeCell ref="CA59:CG59"/>
    <mergeCell ref="CH59:CN59"/>
    <mergeCell ref="CO59:CU59"/>
    <mergeCell ref="DU57:EA57"/>
    <mergeCell ref="EB57:EH57"/>
    <mergeCell ref="EI57:EO57"/>
    <mergeCell ref="EP57:EY57"/>
    <mergeCell ref="A58:EY58"/>
    <mergeCell ref="A59:AM59"/>
    <mergeCell ref="AN59:AU59"/>
    <mergeCell ref="AV59:BA59"/>
    <mergeCell ref="BB59:BJ59"/>
    <mergeCell ref="BK59:BS59"/>
    <mergeCell ref="CA57:CG57"/>
    <mergeCell ref="CH57:CN57"/>
    <mergeCell ref="CO57:CU57"/>
    <mergeCell ref="CV57:DD57"/>
    <mergeCell ref="DE57:DM57"/>
    <mergeCell ref="DN57:DT57"/>
    <mergeCell ref="DN59:DT59"/>
    <mergeCell ref="DU59:EA59"/>
    <mergeCell ref="EB59:EH59"/>
    <mergeCell ref="EI59:EO59"/>
    <mergeCell ref="A61:AM61"/>
    <mergeCell ref="AN61:AU61"/>
    <mergeCell ref="AV61:BA61"/>
    <mergeCell ref="BB61:BJ61"/>
    <mergeCell ref="BK61:BS61"/>
    <mergeCell ref="BT60:BZ60"/>
    <mergeCell ref="CA60:CG60"/>
    <mergeCell ref="CH60:CN60"/>
    <mergeCell ref="CO60:CU60"/>
    <mergeCell ref="A60:AM60"/>
    <mergeCell ref="AN60:AU60"/>
    <mergeCell ref="AV60:BA60"/>
    <mergeCell ref="BB60:BJ60"/>
    <mergeCell ref="BK60:BS60"/>
    <mergeCell ref="BT61:BZ61"/>
    <mergeCell ref="CA61:CG61"/>
    <mergeCell ref="CH61:CN61"/>
    <mergeCell ref="CO61:CU61"/>
    <mergeCell ref="DN60:DT60"/>
    <mergeCell ref="DU60:EA60"/>
    <mergeCell ref="EB60:EH60"/>
    <mergeCell ref="EI60:EO60"/>
    <mergeCell ref="EP60:EY60"/>
    <mergeCell ref="CV60:DD60"/>
    <mergeCell ref="DE60:DM60"/>
    <mergeCell ref="DN61:DT61"/>
    <mergeCell ref="DU61:EA61"/>
    <mergeCell ref="EB61:EH61"/>
    <mergeCell ref="EI61:EO61"/>
    <mergeCell ref="EP61:EY61"/>
    <mergeCell ref="CV61:DD61"/>
    <mergeCell ref="DE61:DM61"/>
    <mergeCell ref="A63:AM63"/>
    <mergeCell ref="AN63:AU63"/>
    <mergeCell ref="AV63:BA63"/>
    <mergeCell ref="BB63:BJ63"/>
    <mergeCell ref="BK63:BS63"/>
    <mergeCell ref="BT62:BZ62"/>
    <mergeCell ref="CA62:CG62"/>
    <mergeCell ref="CH62:CN62"/>
    <mergeCell ref="CO62:CU62"/>
    <mergeCell ref="A62:AM62"/>
    <mergeCell ref="AN62:AU62"/>
    <mergeCell ref="AV62:BA62"/>
    <mergeCell ref="BB62:BJ62"/>
    <mergeCell ref="BK62:BS62"/>
    <mergeCell ref="BT63:BZ63"/>
    <mergeCell ref="CA63:CG63"/>
    <mergeCell ref="CH63:CN63"/>
    <mergeCell ref="CO63:CU63"/>
    <mergeCell ref="DN62:DT62"/>
    <mergeCell ref="DU62:EA62"/>
    <mergeCell ref="EB62:EH62"/>
    <mergeCell ref="EI62:EO62"/>
    <mergeCell ref="EP62:EY62"/>
    <mergeCell ref="CV62:DD62"/>
    <mergeCell ref="DE62:DM62"/>
    <mergeCell ref="DN63:DT63"/>
    <mergeCell ref="DU63:EA63"/>
    <mergeCell ref="EB63:EH63"/>
    <mergeCell ref="EI63:EO63"/>
    <mergeCell ref="EP63:EY63"/>
    <mergeCell ref="CV63:DD63"/>
    <mergeCell ref="DE63:DM63"/>
    <mergeCell ref="A65:AM65"/>
    <mergeCell ref="AN65:AU65"/>
    <mergeCell ref="AV65:BA65"/>
    <mergeCell ref="BB65:BJ65"/>
    <mergeCell ref="BK65:BS65"/>
    <mergeCell ref="BT64:BZ64"/>
    <mergeCell ref="CA64:CG64"/>
    <mergeCell ref="CH64:CN64"/>
    <mergeCell ref="CO64:CU64"/>
    <mergeCell ref="A64:AM64"/>
    <mergeCell ref="AN64:AU64"/>
    <mergeCell ref="AV64:BA64"/>
    <mergeCell ref="BB64:BJ64"/>
    <mergeCell ref="BK64:BS64"/>
    <mergeCell ref="BT65:BZ65"/>
    <mergeCell ref="CA65:CG65"/>
    <mergeCell ref="CH65:CN65"/>
    <mergeCell ref="CO65:CU65"/>
    <mergeCell ref="DN64:DT64"/>
    <mergeCell ref="DU64:EA64"/>
    <mergeCell ref="EB64:EH64"/>
    <mergeCell ref="EI64:EO64"/>
    <mergeCell ref="EP64:EY64"/>
    <mergeCell ref="CV64:DD64"/>
    <mergeCell ref="DE64:DM64"/>
    <mergeCell ref="DN65:DT65"/>
    <mergeCell ref="DU65:EA65"/>
    <mergeCell ref="EB65:EH65"/>
    <mergeCell ref="EI65:EO65"/>
    <mergeCell ref="EP65:EY65"/>
    <mergeCell ref="CV65:DD65"/>
    <mergeCell ref="DE65:DM65"/>
    <mergeCell ref="EP66:EY66"/>
    <mergeCell ref="A67:AM67"/>
    <mergeCell ref="AN67:AU67"/>
    <mergeCell ref="AV67:BA67"/>
    <mergeCell ref="BB67:BJ67"/>
    <mergeCell ref="BK67:BS67"/>
    <mergeCell ref="BT66:BZ66"/>
    <mergeCell ref="CA66:CG66"/>
    <mergeCell ref="CH66:CN66"/>
    <mergeCell ref="CO66:CU66"/>
    <mergeCell ref="CV66:DD66"/>
    <mergeCell ref="DE66:DM66"/>
    <mergeCell ref="DN67:DT67"/>
    <mergeCell ref="DU67:EA67"/>
    <mergeCell ref="EB67:EH67"/>
    <mergeCell ref="EI67:EO67"/>
    <mergeCell ref="EP67:EY67"/>
    <mergeCell ref="A66:AM66"/>
    <mergeCell ref="AN66:AU66"/>
    <mergeCell ref="AV66:BA66"/>
    <mergeCell ref="BB66:BJ66"/>
    <mergeCell ref="BK66:BS66"/>
    <mergeCell ref="BK75:BS76"/>
    <mergeCell ref="BT75:CU75"/>
    <mergeCell ref="EB76:EH76"/>
    <mergeCell ref="EI76:EO76"/>
    <mergeCell ref="DE75:DM76"/>
    <mergeCell ref="DN75:EO75"/>
    <mergeCell ref="DN66:DT66"/>
    <mergeCell ref="DU66:EA66"/>
    <mergeCell ref="EB66:EH66"/>
    <mergeCell ref="EI66:EO66"/>
    <mergeCell ref="BB77:BJ77"/>
    <mergeCell ref="BK77:BS77"/>
    <mergeCell ref="BT77:BZ77"/>
    <mergeCell ref="CA77:CG77"/>
    <mergeCell ref="CH77:CN77"/>
    <mergeCell ref="CV75:DD76"/>
    <mergeCell ref="A74:EY74"/>
    <mergeCell ref="BT67:BZ67"/>
    <mergeCell ref="CA67:CG67"/>
    <mergeCell ref="CH67:CN67"/>
    <mergeCell ref="CO67:CU67"/>
    <mergeCell ref="CV67:DD67"/>
    <mergeCell ref="DE67:DM67"/>
    <mergeCell ref="EP75:EY76"/>
    <mergeCell ref="BT76:BZ76"/>
    <mergeCell ref="CA76:CG76"/>
    <mergeCell ref="CH76:CN76"/>
    <mergeCell ref="CO76:CU76"/>
    <mergeCell ref="DN76:DT76"/>
    <mergeCell ref="DU76:EA76"/>
    <mergeCell ref="A75:AM76"/>
    <mergeCell ref="AN75:AU76"/>
    <mergeCell ref="AV75:BA76"/>
    <mergeCell ref="BB75:BJ76"/>
    <mergeCell ref="CV78:DD78"/>
    <mergeCell ref="DE78:DM78"/>
    <mergeCell ref="DN78:DT78"/>
    <mergeCell ref="DU78:EA78"/>
    <mergeCell ref="EB78:EH78"/>
    <mergeCell ref="EI77:EO77"/>
    <mergeCell ref="EP77:EY77"/>
    <mergeCell ref="A78:AM78"/>
    <mergeCell ref="AN78:AU78"/>
    <mergeCell ref="AV78:BA78"/>
    <mergeCell ref="BB78:BJ78"/>
    <mergeCell ref="BK78:BS78"/>
    <mergeCell ref="BT78:BZ78"/>
    <mergeCell ref="CA78:CG78"/>
    <mergeCell ref="CH78:CN78"/>
    <mergeCell ref="CO77:CU77"/>
    <mergeCell ref="CV77:DD77"/>
    <mergeCell ref="DE77:DM77"/>
    <mergeCell ref="DN77:DT77"/>
    <mergeCell ref="DU77:EA77"/>
    <mergeCell ref="EB77:EH77"/>
    <mergeCell ref="A77:AM77"/>
    <mergeCell ref="AN77:AU77"/>
    <mergeCell ref="AV77:BA77"/>
    <mergeCell ref="A79:AM79"/>
    <mergeCell ref="AN79:AU79"/>
    <mergeCell ref="AV79:BA79"/>
    <mergeCell ref="BB79:BJ79"/>
    <mergeCell ref="BK79:BS79"/>
    <mergeCell ref="BT79:BZ79"/>
    <mergeCell ref="CA79:CG79"/>
    <mergeCell ref="CH79:CN79"/>
    <mergeCell ref="CO78:CU78"/>
    <mergeCell ref="BB80:BJ80"/>
    <mergeCell ref="BK80:BS80"/>
    <mergeCell ref="BT80:BZ80"/>
    <mergeCell ref="CA80:CG80"/>
    <mergeCell ref="CH80:CN80"/>
    <mergeCell ref="CO79:CU79"/>
    <mergeCell ref="CV79:DD79"/>
    <mergeCell ref="DE79:DM79"/>
    <mergeCell ref="DN79:DT79"/>
    <mergeCell ref="CV81:DD81"/>
    <mergeCell ref="DE81:DM81"/>
    <mergeCell ref="DN81:DT81"/>
    <mergeCell ref="DU81:EA81"/>
    <mergeCell ref="EB81:EH81"/>
    <mergeCell ref="EI80:EO80"/>
    <mergeCell ref="EP80:EY80"/>
    <mergeCell ref="A81:AM81"/>
    <mergeCell ref="AN81:AU81"/>
    <mergeCell ref="AV81:BA81"/>
    <mergeCell ref="BB81:BJ81"/>
    <mergeCell ref="BK81:BS81"/>
    <mergeCell ref="BT81:BZ81"/>
    <mergeCell ref="CA81:CG81"/>
    <mergeCell ref="CH81:CN81"/>
    <mergeCell ref="CO80:CU80"/>
    <mergeCell ref="CV80:DD80"/>
    <mergeCell ref="DE80:DM80"/>
    <mergeCell ref="DN80:DT80"/>
    <mergeCell ref="DU80:EA80"/>
    <mergeCell ref="EB80:EH80"/>
    <mergeCell ref="A80:AM80"/>
    <mergeCell ref="AN80:AU80"/>
    <mergeCell ref="AV80:BA80"/>
    <mergeCell ref="A82:AM82"/>
    <mergeCell ref="AN82:AU82"/>
    <mergeCell ref="AV82:BA82"/>
    <mergeCell ref="BB82:BJ82"/>
    <mergeCell ref="BK82:BS82"/>
    <mergeCell ref="BT82:BZ82"/>
    <mergeCell ref="CA82:CG82"/>
    <mergeCell ref="CH82:CN82"/>
    <mergeCell ref="CO81:CU81"/>
    <mergeCell ref="AV83:BA83"/>
    <mergeCell ref="BB83:BJ83"/>
    <mergeCell ref="BK83:BS83"/>
    <mergeCell ref="BT83:BZ83"/>
    <mergeCell ref="CA83:CG83"/>
    <mergeCell ref="CH83:CN83"/>
    <mergeCell ref="CO82:CU82"/>
    <mergeCell ref="CV82:DD82"/>
    <mergeCell ref="DE82:DM82"/>
    <mergeCell ref="CO84:CU84"/>
    <mergeCell ref="CV84:DD84"/>
    <mergeCell ref="DE84:DM84"/>
    <mergeCell ref="DN84:DT84"/>
    <mergeCell ref="DU84:EA84"/>
    <mergeCell ref="EB84:EH84"/>
    <mergeCell ref="EI83:EO83"/>
    <mergeCell ref="EP83:EY83"/>
    <mergeCell ref="A84:AM84"/>
    <mergeCell ref="AN84:AU84"/>
    <mergeCell ref="AV84:BA84"/>
    <mergeCell ref="BB84:BJ84"/>
    <mergeCell ref="BK84:BS84"/>
    <mergeCell ref="BT84:BZ84"/>
    <mergeCell ref="CA84:CG84"/>
    <mergeCell ref="CH84:CN84"/>
    <mergeCell ref="CO83:CU83"/>
    <mergeCell ref="CV83:DD83"/>
    <mergeCell ref="DE83:DM83"/>
    <mergeCell ref="DN83:DT83"/>
    <mergeCell ref="DU83:EA83"/>
    <mergeCell ref="EB83:EH83"/>
    <mergeCell ref="A83:AM83"/>
    <mergeCell ref="AN83:AU83"/>
    <mergeCell ref="DN92:EH92"/>
    <mergeCell ref="EJ92:EY92"/>
    <mergeCell ref="DN93:EH93"/>
    <mergeCell ref="EJ93:EY93"/>
    <mergeCell ref="DN14:EY14"/>
    <mergeCell ref="EI84:EO84"/>
    <mergeCell ref="EP84:EY84"/>
    <mergeCell ref="DN90:EH90"/>
    <mergeCell ref="EJ90:EY90"/>
    <mergeCell ref="DN91:EH91"/>
    <mergeCell ref="EJ91:EY91"/>
    <mergeCell ref="EI82:EO82"/>
    <mergeCell ref="EP82:EY82"/>
    <mergeCell ref="DN82:DT82"/>
    <mergeCell ref="DU82:EA82"/>
    <mergeCell ref="EB82:EH82"/>
    <mergeCell ref="EI81:EO81"/>
    <mergeCell ref="EP81:EY81"/>
    <mergeCell ref="EI79:EO79"/>
    <mergeCell ref="EP79:EY79"/>
    <mergeCell ref="DU79:EA79"/>
    <mergeCell ref="EB79:EH79"/>
    <mergeCell ref="EI78:EO78"/>
    <mergeCell ref="EP78:EY78"/>
  </mergeCells>
  <pageMargins left="0.78740157480314965" right="0.70866141732283472" top="0.59055118110236227" bottom="0.39370078740157483" header="0.19685039370078741" footer="0.19685039370078741"/>
  <pageSetup paperSize="8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A42"/>
  <sheetViews>
    <sheetView view="pageBreakPreview" zoomScale="115" zoomScaleNormal="100" zoomScaleSheetLayoutView="115" workbookViewId="0">
      <selection activeCell="DH25" sqref="DH25"/>
    </sheetView>
  </sheetViews>
  <sheetFormatPr defaultRowHeight="13.5" x14ac:dyDescent="0.2"/>
  <cols>
    <col min="1" max="105" width="0.85546875" style="46" customWidth="1"/>
    <col min="106" max="16384" width="9.140625" style="46"/>
  </cols>
  <sheetData>
    <row r="1" spans="1:105" x14ac:dyDescent="0.2">
      <c r="DA1" s="66" t="s">
        <v>306</v>
      </c>
    </row>
    <row r="2" spans="1:105" x14ac:dyDescent="0.2">
      <c r="DA2" s="66" t="s">
        <v>1</v>
      </c>
    </row>
    <row r="3" spans="1:105" x14ac:dyDescent="0.2">
      <c r="DA3" s="66" t="s">
        <v>2</v>
      </c>
    </row>
    <row r="5" spans="1:105" x14ac:dyDescent="0.2">
      <c r="A5" s="316" t="s">
        <v>307</v>
      </c>
      <c r="B5" s="316"/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6"/>
      <c r="CV5" s="316"/>
      <c r="CW5" s="316"/>
      <c r="CX5" s="316"/>
      <c r="CY5" s="316"/>
      <c r="CZ5" s="316"/>
      <c r="DA5" s="316"/>
    </row>
    <row r="6" spans="1:105" ht="15.75" customHeight="1" x14ac:dyDescent="0.2">
      <c r="A6" s="317" t="s">
        <v>308</v>
      </c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317"/>
      <c r="W6" s="317"/>
      <c r="X6" s="317"/>
      <c r="Y6" s="317"/>
      <c r="Z6" s="317"/>
      <c r="AA6" s="317"/>
      <c r="AB6" s="317"/>
      <c r="AC6" s="317"/>
      <c r="AD6" s="317"/>
      <c r="AE6" s="317"/>
      <c r="AF6" s="317"/>
      <c r="AG6" s="317"/>
      <c r="AH6" s="317"/>
      <c r="AI6" s="317"/>
      <c r="AJ6" s="317"/>
      <c r="AK6" s="317"/>
      <c r="AL6" s="317"/>
      <c r="AM6" s="317"/>
      <c r="AN6" s="317"/>
      <c r="AO6" s="317"/>
      <c r="AP6" s="317"/>
      <c r="AQ6" s="317"/>
      <c r="AR6" s="317"/>
      <c r="AS6" s="317"/>
      <c r="AT6" s="317"/>
      <c r="AU6" s="317"/>
      <c r="AV6" s="317"/>
      <c r="AW6" s="317"/>
      <c r="AX6" s="317"/>
      <c r="AY6" s="317"/>
      <c r="AZ6" s="317"/>
      <c r="BA6" s="317"/>
      <c r="BB6" s="317"/>
      <c r="BC6" s="317"/>
      <c r="BD6" s="317"/>
      <c r="BE6" s="317"/>
      <c r="BF6" s="317"/>
      <c r="BG6" s="317"/>
      <c r="BH6" s="317"/>
      <c r="BI6" s="317"/>
      <c r="BJ6" s="317"/>
      <c r="BK6" s="317"/>
      <c r="BL6" s="317"/>
      <c r="BM6" s="317"/>
      <c r="BN6" s="317"/>
      <c r="BO6" s="317"/>
      <c r="BP6" s="317"/>
      <c r="BQ6" s="317"/>
      <c r="BR6" s="317"/>
      <c r="BS6" s="317"/>
      <c r="BT6" s="317"/>
      <c r="BU6" s="317"/>
      <c r="BV6" s="317"/>
      <c r="BW6" s="317"/>
      <c r="BX6" s="317"/>
      <c r="BY6" s="317"/>
      <c r="BZ6" s="317"/>
      <c r="CA6" s="317"/>
      <c r="CB6" s="317"/>
      <c r="CC6" s="317"/>
      <c r="CD6" s="317"/>
      <c r="CE6" s="317"/>
      <c r="CF6" s="317"/>
      <c r="CG6" s="317"/>
      <c r="CH6" s="317"/>
      <c r="CI6" s="317"/>
      <c r="CJ6" s="317"/>
      <c r="CK6" s="317"/>
      <c r="CL6" s="317"/>
      <c r="CM6" s="317"/>
      <c r="CN6" s="317"/>
      <c r="CO6" s="317"/>
      <c r="CP6" s="317"/>
      <c r="CQ6" s="317"/>
      <c r="CR6" s="317"/>
      <c r="CS6" s="317"/>
      <c r="CT6" s="317"/>
      <c r="CU6" s="317"/>
      <c r="CV6" s="317"/>
      <c r="CW6" s="317"/>
      <c r="CX6" s="317"/>
      <c r="CY6" s="317"/>
      <c r="CZ6" s="317"/>
      <c r="DA6" s="317"/>
    </row>
    <row r="7" spans="1:105" x14ac:dyDescent="0.2">
      <c r="A7" s="316" t="s">
        <v>309</v>
      </c>
      <c r="B7" s="316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6"/>
      <c r="U7" s="316"/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  <c r="BE7" s="316"/>
      <c r="BF7" s="316"/>
      <c r="BG7" s="316"/>
      <c r="BH7" s="316"/>
      <c r="BI7" s="316"/>
      <c r="BJ7" s="316"/>
      <c r="BK7" s="316"/>
      <c r="BL7" s="316"/>
      <c r="BM7" s="316"/>
      <c r="BN7" s="316"/>
      <c r="BO7" s="316"/>
      <c r="BP7" s="316"/>
      <c r="BQ7" s="316"/>
      <c r="BR7" s="316"/>
      <c r="BS7" s="316"/>
      <c r="BT7" s="316"/>
      <c r="BU7" s="316"/>
      <c r="BV7" s="316"/>
      <c r="BW7" s="316"/>
      <c r="BX7" s="316"/>
      <c r="BY7" s="316"/>
      <c r="BZ7" s="316"/>
      <c r="CA7" s="316"/>
      <c r="CB7" s="316"/>
      <c r="CC7" s="316"/>
      <c r="CD7" s="316"/>
      <c r="CE7" s="316"/>
      <c r="CF7" s="316"/>
      <c r="CG7" s="316"/>
      <c r="CH7" s="316"/>
      <c r="CI7" s="316"/>
      <c r="CJ7" s="316"/>
      <c r="CK7" s="316"/>
      <c r="CL7" s="316"/>
      <c r="CM7" s="316"/>
      <c r="CN7" s="316"/>
      <c r="CO7" s="316"/>
      <c r="CP7" s="316"/>
      <c r="CQ7" s="316"/>
      <c r="CR7" s="316"/>
      <c r="CS7" s="316"/>
      <c r="CT7" s="316"/>
      <c r="CU7" s="316"/>
      <c r="CV7" s="316"/>
      <c r="CW7" s="316"/>
      <c r="CX7" s="316"/>
      <c r="CY7" s="316"/>
      <c r="CZ7" s="316"/>
      <c r="DA7" s="316"/>
    </row>
    <row r="8" spans="1:105" ht="15.75" customHeight="1" x14ac:dyDescent="0.2">
      <c r="A8" s="317" t="s">
        <v>310</v>
      </c>
      <c r="B8" s="317"/>
      <c r="C8" s="317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7"/>
      <c r="U8" s="317"/>
      <c r="V8" s="317"/>
      <c r="W8" s="317"/>
      <c r="X8" s="317"/>
      <c r="Y8" s="317"/>
      <c r="Z8" s="317"/>
      <c r="AA8" s="317"/>
      <c r="AB8" s="317"/>
      <c r="AC8" s="317"/>
      <c r="AD8" s="317"/>
      <c r="AE8" s="317"/>
      <c r="AF8" s="317"/>
      <c r="AG8" s="317"/>
      <c r="AH8" s="317"/>
      <c r="AI8" s="317"/>
      <c r="AJ8" s="317"/>
      <c r="AK8" s="317"/>
      <c r="AL8" s="317"/>
      <c r="AM8" s="317"/>
      <c r="AN8" s="317"/>
      <c r="AO8" s="317"/>
      <c r="AP8" s="317"/>
      <c r="AQ8" s="317"/>
      <c r="AR8" s="317"/>
      <c r="AS8" s="317"/>
      <c r="AT8" s="317"/>
      <c r="AU8" s="317"/>
      <c r="AV8" s="317"/>
      <c r="AW8" s="317"/>
      <c r="AX8" s="317"/>
      <c r="AY8" s="317"/>
      <c r="AZ8" s="317"/>
      <c r="BA8" s="317"/>
      <c r="BB8" s="317"/>
      <c r="BC8" s="317"/>
      <c r="BD8" s="317"/>
      <c r="BE8" s="317"/>
      <c r="BF8" s="317"/>
      <c r="BG8" s="317"/>
      <c r="BH8" s="317"/>
      <c r="BI8" s="317"/>
      <c r="BJ8" s="317"/>
      <c r="BK8" s="317"/>
      <c r="BL8" s="317"/>
      <c r="BM8" s="317"/>
      <c r="BN8" s="317"/>
      <c r="BO8" s="317"/>
      <c r="BP8" s="317"/>
      <c r="BQ8" s="317"/>
      <c r="BR8" s="317"/>
      <c r="BS8" s="317"/>
      <c r="BT8" s="317"/>
      <c r="BU8" s="317"/>
      <c r="BV8" s="317"/>
      <c r="BW8" s="317"/>
      <c r="BX8" s="317"/>
      <c r="BY8" s="317"/>
      <c r="BZ8" s="317"/>
      <c r="CA8" s="317"/>
      <c r="CB8" s="317"/>
      <c r="CC8" s="317"/>
      <c r="CD8" s="317"/>
      <c r="CE8" s="317"/>
      <c r="CF8" s="317"/>
      <c r="CG8" s="317"/>
      <c r="CH8" s="317"/>
      <c r="CI8" s="317"/>
      <c r="CJ8" s="317"/>
      <c r="CK8" s="317"/>
      <c r="CL8" s="317"/>
      <c r="CM8" s="317"/>
      <c r="CN8" s="317"/>
      <c r="CO8" s="317"/>
      <c r="CP8" s="317"/>
      <c r="CQ8" s="317"/>
      <c r="CR8" s="317"/>
      <c r="CS8" s="317"/>
      <c r="CT8" s="317"/>
      <c r="CU8" s="317"/>
      <c r="CV8" s="317"/>
      <c r="CW8" s="317"/>
      <c r="CX8" s="317"/>
      <c r="CY8" s="317"/>
      <c r="CZ8" s="317"/>
      <c r="DA8" s="317"/>
    </row>
    <row r="9" spans="1:105" ht="15.75" customHeight="1" x14ac:dyDescent="0.2">
      <c r="A9" s="317" t="s">
        <v>311</v>
      </c>
      <c r="B9" s="317"/>
      <c r="C9" s="317"/>
      <c r="D9" s="317"/>
      <c r="E9" s="317"/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17"/>
      <c r="V9" s="317"/>
      <c r="W9" s="317"/>
      <c r="X9" s="317"/>
      <c r="Y9" s="317"/>
      <c r="Z9" s="317"/>
      <c r="AA9" s="317"/>
      <c r="AB9" s="317"/>
      <c r="AC9" s="317"/>
      <c r="AD9" s="317"/>
      <c r="AE9" s="317"/>
      <c r="AF9" s="317"/>
      <c r="AG9" s="317"/>
      <c r="AH9" s="317"/>
      <c r="AI9" s="317"/>
      <c r="AJ9" s="317"/>
      <c r="AK9" s="317"/>
      <c r="AL9" s="317"/>
      <c r="AM9" s="317"/>
      <c r="AN9" s="317"/>
      <c r="AO9" s="317"/>
      <c r="AP9" s="317"/>
      <c r="AQ9" s="317"/>
      <c r="AR9" s="317"/>
      <c r="AS9" s="317"/>
      <c r="AT9" s="317"/>
      <c r="AU9" s="317"/>
      <c r="AV9" s="317"/>
      <c r="AW9" s="317"/>
      <c r="AX9" s="317"/>
      <c r="AY9" s="317"/>
      <c r="AZ9" s="317"/>
      <c r="BA9" s="317"/>
      <c r="BB9" s="317"/>
      <c r="BC9" s="317"/>
      <c r="BD9" s="317"/>
      <c r="BE9" s="317"/>
      <c r="BF9" s="317"/>
      <c r="BG9" s="317"/>
      <c r="BH9" s="317"/>
      <c r="BI9" s="317"/>
      <c r="BJ9" s="317"/>
      <c r="BK9" s="317"/>
      <c r="BL9" s="317"/>
      <c r="BM9" s="317"/>
      <c r="BN9" s="317"/>
      <c r="BO9" s="317"/>
      <c r="BP9" s="317"/>
      <c r="BQ9" s="317"/>
      <c r="BR9" s="317"/>
      <c r="BS9" s="317"/>
      <c r="BT9" s="317"/>
      <c r="BU9" s="317"/>
      <c r="BV9" s="317"/>
      <c r="BW9" s="317"/>
      <c r="BX9" s="317"/>
      <c r="BY9" s="317"/>
      <c r="BZ9" s="317"/>
      <c r="CA9" s="317"/>
      <c r="CB9" s="317"/>
      <c r="CC9" s="317"/>
      <c r="CD9" s="317"/>
      <c r="CE9" s="317"/>
      <c r="CF9" s="317"/>
      <c r="CG9" s="317"/>
      <c r="CH9" s="317"/>
      <c r="CI9" s="317"/>
      <c r="CJ9" s="317"/>
      <c r="CK9" s="317"/>
      <c r="CL9" s="317"/>
      <c r="CM9" s="317"/>
      <c r="CN9" s="317"/>
      <c r="CO9" s="317"/>
      <c r="CP9" s="317"/>
      <c r="CQ9" s="317"/>
      <c r="CR9" s="317"/>
      <c r="CS9" s="317"/>
      <c r="CT9" s="317"/>
      <c r="CU9" s="317"/>
      <c r="CV9" s="317"/>
      <c r="CW9" s="317"/>
      <c r="CX9" s="317"/>
      <c r="CY9" s="317"/>
      <c r="CZ9" s="317"/>
      <c r="DA9" s="317"/>
    </row>
    <row r="11" spans="1:105" x14ac:dyDescent="0.2">
      <c r="C11" s="67" t="s">
        <v>312</v>
      </c>
      <c r="D11" s="67"/>
    </row>
    <row r="12" spans="1:105" x14ac:dyDescent="0.2">
      <c r="C12" s="67" t="s">
        <v>313</v>
      </c>
      <c r="D12" s="67"/>
      <c r="Q12" s="83" t="s">
        <v>370</v>
      </c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</row>
    <row r="13" spans="1:105" x14ac:dyDescent="0.2">
      <c r="C13" s="67" t="s">
        <v>8</v>
      </c>
      <c r="D13" s="67"/>
      <c r="J13" s="314" t="s">
        <v>9</v>
      </c>
      <c r="K13" s="314"/>
      <c r="L13" s="314"/>
      <c r="M13" s="314"/>
      <c r="N13" s="314"/>
      <c r="O13" s="314"/>
      <c r="P13" s="314"/>
      <c r="Q13" s="314"/>
      <c r="R13" s="314"/>
      <c r="S13" s="314"/>
      <c r="T13" s="314"/>
      <c r="U13" s="314"/>
      <c r="V13" s="314"/>
      <c r="W13" s="314"/>
      <c r="X13" s="314"/>
      <c r="Y13" s="314"/>
      <c r="Z13" s="314"/>
      <c r="AA13" s="314"/>
      <c r="AB13" s="314"/>
      <c r="AC13" s="314"/>
      <c r="AD13" s="314"/>
      <c r="AE13" s="314"/>
      <c r="AF13" s="314"/>
      <c r="AG13" s="314"/>
      <c r="AH13" s="314"/>
      <c r="AI13" s="314"/>
      <c r="AJ13" s="314"/>
      <c r="AK13" s="314"/>
      <c r="AL13" s="314"/>
      <c r="AM13" s="314"/>
      <c r="AN13" s="314"/>
      <c r="AO13" s="314"/>
      <c r="AP13" s="314"/>
      <c r="AQ13" s="314"/>
      <c r="AR13" s="314"/>
      <c r="AS13" s="314"/>
      <c r="AT13" s="314"/>
      <c r="AU13" s="314"/>
      <c r="AV13" s="314"/>
      <c r="AW13" s="314"/>
      <c r="AX13" s="314"/>
      <c r="AY13" s="314"/>
      <c r="AZ13" s="314"/>
      <c r="BA13" s="314"/>
      <c r="BB13" s="314"/>
      <c r="BC13" s="314"/>
      <c r="BD13" s="314"/>
      <c r="BE13" s="314"/>
      <c r="BF13" s="314"/>
      <c r="BG13" s="314"/>
      <c r="BH13" s="314"/>
    </row>
    <row r="14" spans="1:105" x14ac:dyDescent="0.2">
      <c r="C14" s="67" t="s">
        <v>10</v>
      </c>
      <c r="D14" s="67"/>
      <c r="J14" s="315" t="s">
        <v>11</v>
      </c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  <c r="BE14" s="315"/>
      <c r="BF14" s="315"/>
      <c r="BG14" s="315"/>
      <c r="BH14" s="315"/>
    </row>
    <row r="16" spans="1:105" ht="15" customHeight="1" x14ac:dyDescent="0.2">
      <c r="A16" s="243" t="s">
        <v>314</v>
      </c>
      <c r="B16" s="244"/>
      <c r="C16" s="244"/>
      <c r="D16" s="244"/>
      <c r="E16" s="244"/>
      <c r="F16" s="244"/>
      <c r="G16" s="245"/>
      <c r="H16" s="249" t="s">
        <v>16</v>
      </c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250"/>
      <c r="V16" s="250"/>
      <c r="W16" s="250"/>
      <c r="X16" s="250"/>
      <c r="Y16" s="250"/>
      <c r="Z16" s="250"/>
      <c r="AA16" s="250"/>
      <c r="AB16" s="250"/>
      <c r="AC16" s="250"/>
      <c r="AD16" s="250"/>
      <c r="AE16" s="250"/>
      <c r="AF16" s="250"/>
      <c r="AG16" s="250"/>
      <c r="AH16" s="250"/>
      <c r="AI16" s="250"/>
      <c r="AJ16" s="250"/>
      <c r="AK16" s="250"/>
      <c r="AL16" s="250"/>
      <c r="AM16" s="250"/>
      <c r="AN16" s="250"/>
      <c r="AO16" s="250"/>
      <c r="AP16" s="250"/>
      <c r="AQ16" s="250"/>
      <c r="AR16" s="250"/>
      <c r="AS16" s="250"/>
      <c r="AT16" s="250"/>
      <c r="AU16" s="250"/>
      <c r="AV16" s="250"/>
      <c r="AW16" s="250"/>
      <c r="AX16" s="250"/>
      <c r="AY16" s="250"/>
      <c r="AZ16" s="250"/>
      <c r="BA16" s="250"/>
      <c r="BB16" s="250"/>
      <c r="BC16" s="251"/>
      <c r="BD16" s="249" t="s">
        <v>17</v>
      </c>
      <c r="BE16" s="250"/>
      <c r="BF16" s="250"/>
      <c r="BG16" s="250"/>
      <c r="BH16" s="250"/>
      <c r="BI16" s="250"/>
      <c r="BJ16" s="250"/>
      <c r="BK16" s="250"/>
      <c r="BL16" s="250"/>
      <c r="BM16" s="250"/>
      <c r="BN16" s="251"/>
      <c r="BO16" s="240" t="s">
        <v>362</v>
      </c>
      <c r="BP16" s="241"/>
      <c r="BQ16" s="241"/>
      <c r="BR16" s="241"/>
      <c r="BS16" s="241"/>
      <c r="BT16" s="241"/>
      <c r="BU16" s="241"/>
      <c r="BV16" s="241"/>
      <c r="BW16" s="241"/>
      <c r="BX16" s="241"/>
      <c r="BY16" s="241"/>
      <c r="BZ16" s="241"/>
      <c r="CA16" s="241"/>
      <c r="CB16" s="241"/>
      <c r="CC16" s="241"/>
      <c r="CD16" s="241"/>
      <c r="CE16" s="241"/>
      <c r="CF16" s="241"/>
      <c r="CG16" s="241"/>
      <c r="CH16" s="242"/>
      <c r="CI16" s="249" t="s">
        <v>315</v>
      </c>
      <c r="CJ16" s="250"/>
      <c r="CK16" s="250"/>
      <c r="CL16" s="250"/>
      <c r="CM16" s="250"/>
      <c r="CN16" s="250"/>
      <c r="CO16" s="250"/>
      <c r="CP16" s="250"/>
      <c r="CQ16" s="250"/>
      <c r="CR16" s="250"/>
      <c r="CS16" s="250"/>
      <c r="CT16" s="250"/>
      <c r="CU16" s="250"/>
      <c r="CV16" s="250"/>
      <c r="CW16" s="250"/>
      <c r="CX16" s="250"/>
      <c r="CY16" s="250"/>
      <c r="CZ16" s="250"/>
      <c r="DA16" s="251"/>
    </row>
    <row r="17" spans="1:105" ht="15" customHeight="1" x14ac:dyDescent="0.2">
      <c r="A17" s="246"/>
      <c r="B17" s="247"/>
      <c r="C17" s="247"/>
      <c r="D17" s="247"/>
      <c r="E17" s="247"/>
      <c r="F17" s="247"/>
      <c r="G17" s="248"/>
      <c r="H17" s="252"/>
      <c r="I17" s="253"/>
      <c r="J17" s="253"/>
      <c r="K17" s="253"/>
      <c r="L17" s="253"/>
      <c r="M17" s="253"/>
      <c r="N17" s="253"/>
      <c r="O17" s="253"/>
      <c r="P17" s="253"/>
      <c r="Q17" s="253"/>
      <c r="R17" s="253"/>
      <c r="S17" s="253"/>
      <c r="T17" s="253"/>
      <c r="U17" s="253"/>
      <c r="V17" s="253"/>
      <c r="W17" s="253"/>
      <c r="X17" s="253"/>
      <c r="Y17" s="253"/>
      <c r="Z17" s="253"/>
      <c r="AA17" s="253"/>
      <c r="AB17" s="253"/>
      <c r="AC17" s="253"/>
      <c r="AD17" s="253"/>
      <c r="AE17" s="253"/>
      <c r="AF17" s="253"/>
      <c r="AG17" s="253"/>
      <c r="AH17" s="253"/>
      <c r="AI17" s="253"/>
      <c r="AJ17" s="253"/>
      <c r="AK17" s="253"/>
      <c r="AL17" s="253"/>
      <c r="AM17" s="253"/>
      <c r="AN17" s="253"/>
      <c r="AO17" s="253"/>
      <c r="AP17" s="253"/>
      <c r="AQ17" s="253"/>
      <c r="AR17" s="253"/>
      <c r="AS17" s="253"/>
      <c r="AT17" s="253"/>
      <c r="AU17" s="253"/>
      <c r="AV17" s="253"/>
      <c r="AW17" s="253"/>
      <c r="AX17" s="253"/>
      <c r="AY17" s="253"/>
      <c r="AZ17" s="253"/>
      <c r="BA17" s="253"/>
      <c r="BB17" s="253"/>
      <c r="BC17" s="254"/>
      <c r="BD17" s="252"/>
      <c r="BE17" s="253"/>
      <c r="BF17" s="253"/>
      <c r="BG17" s="253"/>
      <c r="BH17" s="253"/>
      <c r="BI17" s="253"/>
      <c r="BJ17" s="253"/>
      <c r="BK17" s="253"/>
      <c r="BL17" s="253"/>
      <c r="BM17" s="253"/>
      <c r="BN17" s="254"/>
      <c r="BO17" s="240" t="s">
        <v>316</v>
      </c>
      <c r="BP17" s="241"/>
      <c r="BQ17" s="241"/>
      <c r="BR17" s="241"/>
      <c r="BS17" s="241"/>
      <c r="BT17" s="241"/>
      <c r="BU17" s="241"/>
      <c r="BV17" s="241"/>
      <c r="BW17" s="241"/>
      <c r="BX17" s="242"/>
      <c r="BY17" s="240" t="s">
        <v>317</v>
      </c>
      <c r="BZ17" s="241"/>
      <c r="CA17" s="241"/>
      <c r="CB17" s="241"/>
      <c r="CC17" s="241"/>
      <c r="CD17" s="241"/>
      <c r="CE17" s="241"/>
      <c r="CF17" s="241"/>
      <c r="CG17" s="241"/>
      <c r="CH17" s="242"/>
      <c r="CI17" s="252"/>
      <c r="CJ17" s="253"/>
      <c r="CK17" s="253"/>
      <c r="CL17" s="253"/>
      <c r="CM17" s="253"/>
      <c r="CN17" s="253"/>
      <c r="CO17" s="253"/>
      <c r="CP17" s="253"/>
      <c r="CQ17" s="253"/>
      <c r="CR17" s="253"/>
      <c r="CS17" s="253"/>
      <c r="CT17" s="253"/>
      <c r="CU17" s="253"/>
      <c r="CV17" s="253"/>
      <c r="CW17" s="253"/>
      <c r="CX17" s="253"/>
      <c r="CY17" s="253"/>
      <c r="CZ17" s="253"/>
      <c r="DA17" s="254"/>
    </row>
    <row r="18" spans="1:105" ht="44.25" customHeight="1" x14ac:dyDescent="0.2">
      <c r="A18" s="259" t="s">
        <v>25</v>
      </c>
      <c r="B18" s="260"/>
      <c r="C18" s="260"/>
      <c r="D18" s="260"/>
      <c r="E18" s="260"/>
      <c r="F18" s="260"/>
      <c r="G18" s="261"/>
      <c r="H18" s="68"/>
      <c r="I18" s="220" t="s">
        <v>318</v>
      </c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1"/>
      <c r="BD18" s="240" t="s">
        <v>27</v>
      </c>
      <c r="BE18" s="241"/>
      <c r="BF18" s="241"/>
      <c r="BG18" s="241"/>
      <c r="BH18" s="241"/>
      <c r="BI18" s="241"/>
      <c r="BJ18" s="241"/>
      <c r="BK18" s="241"/>
      <c r="BL18" s="241"/>
      <c r="BM18" s="241"/>
      <c r="BN18" s="242"/>
      <c r="BO18" s="211"/>
      <c r="BP18" s="212"/>
      <c r="BQ18" s="212"/>
      <c r="BR18" s="212"/>
      <c r="BS18" s="212"/>
      <c r="BT18" s="212"/>
      <c r="BU18" s="212"/>
      <c r="BV18" s="212"/>
      <c r="BW18" s="212"/>
      <c r="BX18" s="213"/>
      <c r="BY18" s="302">
        <f>6550591.19/1000</f>
        <v>6550.5911900000001</v>
      </c>
      <c r="BZ18" s="303"/>
      <c r="CA18" s="303"/>
      <c r="CB18" s="303"/>
      <c r="CC18" s="303"/>
      <c r="CD18" s="303"/>
      <c r="CE18" s="303"/>
      <c r="CF18" s="303"/>
      <c r="CG18" s="303"/>
      <c r="CH18" s="304"/>
      <c r="CI18" s="124"/>
      <c r="CJ18" s="107"/>
      <c r="CK18" s="107"/>
      <c r="CL18" s="107"/>
      <c r="CM18" s="107"/>
      <c r="CN18" s="107"/>
      <c r="CO18" s="107"/>
      <c r="CP18" s="107"/>
      <c r="CQ18" s="107"/>
      <c r="CR18" s="107"/>
      <c r="CS18" s="107"/>
      <c r="CT18" s="107"/>
      <c r="CU18" s="107"/>
      <c r="CV18" s="107"/>
      <c r="CW18" s="107"/>
      <c r="CX18" s="107"/>
      <c r="CY18" s="107"/>
      <c r="CZ18" s="107"/>
      <c r="DA18" s="125"/>
    </row>
    <row r="19" spans="1:105" ht="13.5" customHeight="1" x14ac:dyDescent="0.2">
      <c r="A19" s="305" t="s">
        <v>122</v>
      </c>
      <c r="B19" s="306"/>
      <c r="C19" s="306"/>
      <c r="D19" s="306"/>
      <c r="E19" s="306"/>
      <c r="F19" s="306"/>
      <c r="G19" s="307"/>
      <c r="H19" s="69"/>
      <c r="I19" s="233" t="s">
        <v>319</v>
      </c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3"/>
      <c r="U19" s="233"/>
      <c r="V19" s="233"/>
      <c r="W19" s="233"/>
      <c r="X19" s="233"/>
      <c r="Y19" s="233"/>
      <c r="Z19" s="233"/>
      <c r="AA19" s="233"/>
      <c r="AB19" s="233"/>
      <c r="AC19" s="233"/>
      <c r="AD19" s="233"/>
      <c r="AE19" s="233"/>
      <c r="AF19" s="233"/>
      <c r="AG19" s="233"/>
      <c r="AH19" s="233"/>
      <c r="AI19" s="233"/>
      <c r="AJ19" s="233"/>
      <c r="AK19" s="233"/>
      <c r="AL19" s="233"/>
      <c r="AM19" s="233"/>
      <c r="AN19" s="233"/>
      <c r="AO19" s="233"/>
      <c r="AP19" s="233"/>
      <c r="AQ19" s="233"/>
      <c r="AR19" s="233"/>
      <c r="AS19" s="233"/>
      <c r="AT19" s="233"/>
      <c r="AU19" s="233"/>
      <c r="AV19" s="233"/>
      <c r="AW19" s="233"/>
      <c r="AX19" s="233"/>
      <c r="AY19" s="233"/>
      <c r="AZ19" s="233"/>
      <c r="BA19" s="233"/>
      <c r="BB19" s="233"/>
      <c r="BC19" s="234"/>
      <c r="BD19" s="240" t="s">
        <v>27</v>
      </c>
      <c r="BE19" s="241"/>
      <c r="BF19" s="241"/>
      <c r="BG19" s="241"/>
      <c r="BH19" s="241"/>
      <c r="BI19" s="241"/>
      <c r="BJ19" s="241"/>
      <c r="BK19" s="241"/>
      <c r="BL19" s="241"/>
      <c r="BM19" s="241"/>
      <c r="BN19" s="242"/>
      <c r="BO19" s="211"/>
      <c r="BP19" s="212"/>
      <c r="BQ19" s="212"/>
      <c r="BR19" s="212"/>
      <c r="BS19" s="212"/>
      <c r="BT19" s="212"/>
      <c r="BU19" s="212"/>
      <c r="BV19" s="212"/>
      <c r="BW19" s="212"/>
      <c r="BX19" s="213"/>
      <c r="BY19" s="211"/>
      <c r="BZ19" s="212"/>
      <c r="CA19" s="212"/>
      <c r="CB19" s="212"/>
      <c r="CC19" s="212"/>
      <c r="CD19" s="212"/>
      <c r="CE19" s="212"/>
      <c r="CF19" s="212"/>
      <c r="CG19" s="212"/>
      <c r="CH19" s="213"/>
      <c r="CI19" s="124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25"/>
    </row>
    <row r="20" spans="1:105" x14ac:dyDescent="0.2">
      <c r="A20" s="308"/>
      <c r="B20" s="309"/>
      <c r="C20" s="309"/>
      <c r="D20" s="309"/>
      <c r="E20" s="309"/>
      <c r="F20" s="309"/>
      <c r="G20" s="310"/>
      <c r="H20" s="70"/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5"/>
      <c r="U20" s="235"/>
      <c r="V20" s="235"/>
      <c r="W20" s="235"/>
      <c r="X20" s="235"/>
      <c r="Y20" s="235"/>
      <c r="Z20" s="235"/>
      <c r="AA20" s="235"/>
      <c r="AB20" s="235"/>
      <c r="AC20" s="235"/>
      <c r="AD20" s="235"/>
      <c r="AE20" s="235"/>
      <c r="AF20" s="235"/>
      <c r="AG20" s="235"/>
      <c r="AH20" s="235"/>
      <c r="AI20" s="235"/>
      <c r="AJ20" s="235"/>
      <c r="AK20" s="235"/>
      <c r="AL20" s="235"/>
      <c r="AM20" s="235"/>
      <c r="AN20" s="235"/>
      <c r="AO20" s="235"/>
      <c r="AP20" s="235"/>
      <c r="AQ20" s="235"/>
      <c r="AR20" s="235"/>
      <c r="AS20" s="235"/>
      <c r="AT20" s="235"/>
      <c r="AU20" s="235"/>
      <c r="AV20" s="235"/>
      <c r="AW20" s="235"/>
      <c r="AX20" s="235"/>
      <c r="AY20" s="235"/>
      <c r="AZ20" s="235"/>
      <c r="BA20" s="235"/>
      <c r="BB20" s="235"/>
      <c r="BC20" s="236"/>
      <c r="BD20" s="240" t="s">
        <v>320</v>
      </c>
      <c r="BE20" s="241"/>
      <c r="BF20" s="241"/>
      <c r="BG20" s="241"/>
      <c r="BH20" s="241"/>
      <c r="BI20" s="241"/>
      <c r="BJ20" s="241"/>
      <c r="BK20" s="241"/>
      <c r="BL20" s="241"/>
      <c r="BM20" s="241"/>
      <c r="BN20" s="242"/>
      <c r="BO20" s="211"/>
      <c r="BP20" s="212"/>
      <c r="BQ20" s="212"/>
      <c r="BR20" s="212"/>
      <c r="BS20" s="212"/>
      <c r="BT20" s="212"/>
      <c r="BU20" s="212"/>
      <c r="BV20" s="212"/>
      <c r="BW20" s="212"/>
      <c r="BX20" s="213"/>
      <c r="BY20" s="211"/>
      <c r="BZ20" s="212"/>
      <c r="CA20" s="212"/>
      <c r="CB20" s="212"/>
      <c r="CC20" s="212"/>
      <c r="CD20" s="212"/>
      <c r="CE20" s="212"/>
      <c r="CF20" s="212"/>
      <c r="CG20" s="212"/>
      <c r="CH20" s="213"/>
      <c r="CI20" s="124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25"/>
    </row>
    <row r="21" spans="1:105" x14ac:dyDescent="0.2">
      <c r="A21" s="311"/>
      <c r="B21" s="312"/>
      <c r="C21" s="312"/>
      <c r="D21" s="312"/>
      <c r="E21" s="312"/>
      <c r="F21" s="312"/>
      <c r="G21" s="313"/>
      <c r="H21" s="71"/>
      <c r="I21" s="237"/>
      <c r="J21" s="237"/>
      <c r="K21" s="237"/>
      <c r="L21" s="237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8"/>
      <c r="BD21" s="240" t="s">
        <v>146</v>
      </c>
      <c r="BE21" s="241"/>
      <c r="BF21" s="241"/>
      <c r="BG21" s="241"/>
      <c r="BH21" s="241"/>
      <c r="BI21" s="241"/>
      <c r="BJ21" s="241"/>
      <c r="BK21" s="241"/>
      <c r="BL21" s="241"/>
      <c r="BM21" s="241"/>
      <c r="BN21" s="242"/>
      <c r="BO21" s="211"/>
      <c r="BP21" s="212"/>
      <c r="BQ21" s="212"/>
      <c r="BR21" s="212"/>
      <c r="BS21" s="212"/>
      <c r="BT21" s="212"/>
      <c r="BU21" s="212"/>
      <c r="BV21" s="212"/>
      <c r="BW21" s="212"/>
      <c r="BX21" s="213"/>
      <c r="BY21" s="211"/>
      <c r="BZ21" s="212"/>
      <c r="CA21" s="212"/>
      <c r="CB21" s="212"/>
      <c r="CC21" s="212"/>
      <c r="CD21" s="212"/>
      <c r="CE21" s="212"/>
      <c r="CF21" s="212"/>
      <c r="CG21" s="212"/>
      <c r="CH21" s="213"/>
      <c r="CI21" s="124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  <c r="CZ21" s="107"/>
      <c r="DA21" s="125"/>
    </row>
    <row r="22" spans="1:105" ht="33" customHeight="1" x14ac:dyDescent="0.2">
      <c r="A22" s="259" t="s">
        <v>125</v>
      </c>
      <c r="B22" s="260"/>
      <c r="C22" s="260"/>
      <c r="D22" s="260"/>
      <c r="E22" s="260"/>
      <c r="F22" s="260"/>
      <c r="G22" s="261"/>
      <c r="H22" s="68"/>
      <c r="I22" s="220" t="s">
        <v>321</v>
      </c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1"/>
      <c r="BD22" s="240" t="s">
        <v>27</v>
      </c>
      <c r="BE22" s="241"/>
      <c r="BF22" s="241"/>
      <c r="BG22" s="241"/>
      <c r="BH22" s="241"/>
      <c r="BI22" s="241"/>
      <c r="BJ22" s="241"/>
      <c r="BK22" s="241"/>
      <c r="BL22" s="241"/>
      <c r="BM22" s="241"/>
      <c r="BN22" s="242"/>
      <c r="BO22" s="211"/>
      <c r="BP22" s="212"/>
      <c r="BQ22" s="212"/>
      <c r="BR22" s="212"/>
      <c r="BS22" s="212"/>
      <c r="BT22" s="212"/>
      <c r="BU22" s="212"/>
      <c r="BV22" s="212"/>
      <c r="BW22" s="212"/>
      <c r="BX22" s="213"/>
      <c r="BY22" s="211"/>
      <c r="BZ22" s="212"/>
      <c r="CA22" s="212"/>
      <c r="CB22" s="212"/>
      <c r="CC22" s="212"/>
      <c r="CD22" s="212"/>
      <c r="CE22" s="212"/>
      <c r="CF22" s="212"/>
      <c r="CG22" s="212"/>
      <c r="CH22" s="213"/>
      <c r="CI22" s="124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25"/>
    </row>
    <row r="23" spans="1:105" ht="13.5" customHeight="1" x14ac:dyDescent="0.2">
      <c r="A23" s="305" t="s">
        <v>322</v>
      </c>
      <c r="B23" s="306"/>
      <c r="C23" s="306"/>
      <c r="D23" s="306"/>
      <c r="E23" s="306"/>
      <c r="F23" s="306"/>
      <c r="G23" s="307"/>
      <c r="H23" s="69"/>
      <c r="I23" s="233" t="s">
        <v>323</v>
      </c>
      <c r="J23" s="233"/>
      <c r="K23" s="233"/>
      <c r="L23" s="233"/>
      <c r="M23" s="233"/>
      <c r="N23" s="233"/>
      <c r="O23" s="233"/>
      <c r="P23" s="233"/>
      <c r="Q23" s="233"/>
      <c r="R23" s="233"/>
      <c r="S23" s="233"/>
      <c r="T23" s="233"/>
      <c r="U23" s="233"/>
      <c r="V23" s="233"/>
      <c r="W23" s="233"/>
      <c r="X23" s="233"/>
      <c r="Y23" s="233"/>
      <c r="Z23" s="233"/>
      <c r="AA23" s="233"/>
      <c r="AB23" s="233"/>
      <c r="AC23" s="233"/>
      <c r="AD23" s="233"/>
      <c r="AE23" s="233"/>
      <c r="AF23" s="233"/>
      <c r="AG23" s="233"/>
      <c r="AH23" s="233"/>
      <c r="AI23" s="233"/>
      <c r="AJ23" s="233"/>
      <c r="AK23" s="233"/>
      <c r="AL23" s="233"/>
      <c r="AM23" s="233"/>
      <c r="AN23" s="233"/>
      <c r="AO23" s="233"/>
      <c r="AP23" s="233"/>
      <c r="AQ23" s="233"/>
      <c r="AR23" s="233"/>
      <c r="AS23" s="233"/>
      <c r="AT23" s="233"/>
      <c r="AU23" s="233"/>
      <c r="AV23" s="233"/>
      <c r="AW23" s="233"/>
      <c r="AX23" s="233"/>
      <c r="AY23" s="233"/>
      <c r="AZ23" s="233"/>
      <c r="BA23" s="233"/>
      <c r="BB23" s="233"/>
      <c r="BC23" s="234"/>
      <c r="BD23" s="240" t="s">
        <v>27</v>
      </c>
      <c r="BE23" s="241"/>
      <c r="BF23" s="241"/>
      <c r="BG23" s="241"/>
      <c r="BH23" s="241"/>
      <c r="BI23" s="241"/>
      <c r="BJ23" s="241"/>
      <c r="BK23" s="241"/>
      <c r="BL23" s="241"/>
      <c r="BM23" s="241"/>
      <c r="BN23" s="242"/>
      <c r="BO23" s="211"/>
      <c r="BP23" s="212"/>
      <c r="BQ23" s="212"/>
      <c r="BR23" s="212"/>
      <c r="BS23" s="212"/>
      <c r="BT23" s="212"/>
      <c r="BU23" s="212"/>
      <c r="BV23" s="212"/>
      <c r="BW23" s="212"/>
      <c r="BX23" s="213"/>
      <c r="BY23" s="211"/>
      <c r="BZ23" s="212"/>
      <c r="CA23" s="212"/>
      <c r="CB23" s="212"/>
      <c r="CC23" s="212"/>
      <c r="CD23" s="212"/>
      <c r="CE23" s="212"/>
      <c r="CF23" s="212"/>
      <c r="CG23" s="212"/>
      <c r="CH23" s="213"/>
      <c r="CI23" s="284"/>
      <c r="CJ23" s="285"/>
      <c r="CK23" s="285"/>
      <c r="CL23" s="285"/>
      <c r="CM23" s="285"/>
      <c r="CN23" s="285"/>
      <c r="CO23" s="285"/>
      <c r="CP23" s="285"/>
      <c r="CQ23" s="285"/>
      <c r="CR23" s="285"/>
      <c r="CS23" s="285"/>
      <c r="CT23" s="285"/>
      <c r="CU23" s="285"/>
      <c r="CV23" s="285"/>
      <c r="CW23" s="285"/>
      <c r="CX23" s="285"/>
      <c r="CY23" s="285"/>
      <c r="CZ23" s="285"/>
      <c r="DA23" s="286"/>
    </row>
    <row r="24" spans="1:105" x14ac:dyDescent="0.2">
      <c r="A24" s="308"/>
      <c r="B24" s="309"/>
      <c r="C24" s="309"/>
      <c r="D24" s="309"/>
      <c r="E24" s="309"/>
      <c r="F24" s="309"/>
      <c r="G24" s="310"/>
      <c r="H24" s="70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  <c r="AC24" s="235"/>
      <c r="AD24" s="235"/>
      <c r="AE24" s="235"/>
      <c r="AF24" s="235"/>
      <c r="AG24" s="235"/>
      <c r="AH24" s="235"/>
      <c r="AI24" s="235"/>
      <c r="AJ24" s="235"/>
      <c r="AK24" s="235"/>
      <c r="AL24" s="235"/>
      <c r="AM24" s="235"/>
      <c r="AN24" s="235"/>
      <c r="AO24" s="235"/>
      <c r="AP24" s="235"/>
      <c r="AQ24" s="235"/>
      <c r="AR24" s="235"/>
      <c r="AS24" s="235"/>
      <c r="AT24" s="235"/>
      <c r="AU24" s="235"/>
      <c r="AV24" s="235"/>
      <c r="AW24" s="235"/>
      <c r="AX24" s="235"/>
      <c r="AY24" s="235"/>
      <c r="AZ24" s="235"/>
      <c r="BA24" s="235"/>
      <c r="BB24" s="235"/>
      <c r="BC24" s="236"/>
      <c r="BD24" s="240" t="s">
        <v>320</v>
      </c>
      <c r="BE24" s="241"/>
      <c r="BF24" s="241"/>
      <c r="BG24" s="241"/>
      <c r="BH24" s="241"/>
      <c r="BI24" s="241"/>
      <c r="BJ24" s="241"/>
      <c r="BK24" s="241"/>
      <c r="BL24" s="241"/>
      <c r="BM24" s="241"/>
      <c r="BN24" s="242"/>
      <c r="BO24" s="211"/>
      <c r="BP24" s="212"/>
      <c r="BQ24" s="212"/>
      <c r="BR24" s="212"/>
      <c r="BS24" s="212"/>
      <c r="BT24" s="212"/>
      <c r="BU24" s="212"/>
      <c r="BV24" s="212"/>
      <c r="BW24" s="212"/>
      <c r="BX24" s="213"/>
      <c r="BY24" s="211"/>
      <c r="BZ24" s="212"/>
      <c r="CA24" s="212"/>
      <c r="CB24" s="212"/>
      <c r="CC24" s="212"/>
      <c r="CD24" s="212"/>
      <c r="CE24" s="212"/>
      <c r="CF24" s="212"/>
      <c r="CG24" s="212"/>
      <c r="CH24" s="213"/>
      <c r="CI24" s="287"/>
      <c r="CJ24" s="288"/>
      <c r="CK24" s="288"/>
      <c r="CL24" s="288"/>
      <c r="CM24" s="288"/>
      <c r="CN24" s="288"/>
      <c r="CO24" s="288"/>
      <c r="CP24" s="288"/>
      <c r="CQ24" s="288"/>
      <c r="CR24" s="288"/>
      <c r="CS24" s="288"/>
      <c r="CT24" s="288"/>
      <c r="CU24" s="288"/>
      <c r="CV24" s="288"/>
      <c r="CW24" s="288"/>
      <c r="CX24" s="288"/>
      <c r="CY24" s="288"/>
      <c r="CZ24" s="288"/>
      <c r="DA24" s="289"/>
    </row>
    <row r="25" spans="1:105" x14ac:dyDescent="0.2">
      <c r="A25" s="311"/>
      <c r="B25" s="312"/>
      <c r="C25" s="312"/>
      <c r="D25" s="312"/>
      <c r="E25" s="312"/>
      <c r="F25" s="312"/>
      <c r="G25" s="313"/>
      <c r="H25" s="71"/>
      <c r="I25" s="237"/>
      <c r="J25" s="237"/>
      <c r="K25" s="237"/>
      <c r="L25" s="237"/>
      <c r="M25" s="237"/>
      <c r="N25" s="237"/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  <c r="BA25" s="237"/>
      <c r="BB25" s="237"/>
      <c r="BC25" s="238"/>
      <c r="BD25" s="240" t="s">
        <v>146</v>
      </c>
      <c r="BE25" s="241"/>
      <c r="BF25" s="241"/>
      <c r="BG25" s="241"/>
      <c r="BH25" s="241"/>
      <c r="BI25" s="241"/>
      <c r="BJ25" s="241"/>
      <c r="BK25" s="241"/>
      <c r="BL25" s="241"/>
      <c r="BM25" s="241"/>
      <c r="BN25" s="242"/>
      <c r="BO25" s="211"/>
      <c r="BP25" s="212"/>
      <c r="BQ25" s="212"/>
      <c r="BR25" s="212"/>
      <c r="BS25" s="212"/>
      <c r="BT25" s="212"/>
      <c r="BU25" s="212"/>
      <c r="BV25" s="212"/>
      <c r="BW25" s="212"/>
      <c r="BX25" s="213"/>
      <c r="BY25" s="211"/>
      <c r="BZ25" s="212"/>
      <c r="CA25" s="212"/>
      <c r="CB25" s="212"/>
      <c r="CC25" s="212"/>
      <c r="CD25" s="212"/>
      <c r="CE25" s="212"/>
      <c r="CF25" s="212"/>
      <c r="CG25" s="212"/>
      <c r="CH25" s="213"/>
      <c r="CI25" s="290"/>
      <c r="CJ25" s="291"/>
      <c r="CK25" s="291"/>
      <c r="CL25" s="291"/>
      <c r="CM25" s="291"/>
      <c r="CN25" s="291"/>
      <c r="CO25" s="291"/>
      <c r="CP25" s="291"/>
      <c r="CQ25" s="291"/>
      <c r="CR25" s="291"/>
      <c r="CS25" s="291"/>
      <c r="CT25" s="291"/>
      <c r="CU25" s="291"/>
      <c r="CV25" s="291"/>
      <c r="CW25" s="291"/>
      <c r="CX25" s="291"/>
      <c r="CY25" s="291"/>
      <c r="CZ25" s="291"/>
      <c r="DA25" s="292"/>
    </row>
    <row r="26" spans="1:105" ht="13.5" customHeight="1" x14ac:dyDescent="0.2">
      <c r="A26" s="305" t="s">
        <v>324</v>
      </c>
      <c r="B26" s="306"/>
      <c r="C26" s="306"/>
      <c r="D26" s="306"/>
      <c r="E26" s="306"/>
      <c r="F26" s="306"/>
      <c r="G26" s="307"/>
      <c r="H26" s="69"/>
      <c r="I26" s="233" t="s">
        <v>325</v>
      </c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233"/>
      <c r="AE26" s="233"/>
      <c r="AF26" s="233"/>
      <c r="AG26" s="233"/>
      <c r="AH26" s="233"/>
      <c r="AI26" s="233"/>
      <c r="AJ26" s="233"/>
      <c r="AK26" s="233"/>
      <c r="AL26" s="233"/>
      <c r="AM26" s="233"/>
      <c r="AN26" s="233"/>
      <c r="AO26" s="233"/>
      <c r="AP26" s="233"/>
      <c r="AQ26" s="233"/>
      <c r="AR26" s="233"/>
      <c r="AS26" s="233"/>
      <c r="AT26" s="233"/>
      <c r="AU26" s="233"/>
      <c r="AV26" s="233"/>
      <c r="AW26" s="233"/>
      <c r="AX26" s="233"/>
      <c r="AY26" s="233"/>
      <c r="AZ26" s="233"/>
      <c r="BA26" s="233"/>
      <c r="BB26" s="233"/>
      <c r="BC26" s="234"/>
      <c r="BD26" s="240" t="s">
        <v>27</v>
      </c>
      <c r="BE26" s="241"/>
      <c r="BF26" s="241"/>
      <c r="BG26" s="241"/>
      <c r="BH26" s="241"/>
      <c r="BI26" s="241"/>
      <c r="BJ26" s="241"/>
      <c r="BK26" s="241"/>
      <c r="BL26" s="241"/>
      <c r="BM26" s="241"/>
      <c r="BN26" s="242"/>
      <c r="BO26" s="211"/>
      <c r="BP26" s="212"/>
      <c r="BQ26" s="212"/>
      <c r="BR26" s="212"/>
      <c r="BS26" s="212"/>
      <c r="BT26" s="212"/>
      <c r="BU26" s="212"/>
      <c r="BV26" s="212"/>
      <c r="BW26" s="212"/>
      <c r="BX26" s="213"/>
      <c r="BY26" s="211"/>
      <c r="BZ26" s="212"/>
      <c r="CA26" s="212"/>
      <c r="CB26" s="212"/>
      <c r="CC26" s="212"/>
      <c r="CD26" s="212"/>
      <c r="CE26" s="212"/>
      <c r="CF26" s="212"/>
      <c r="CG26" s="212"/>
      <c r="CH26" s="213"/>
      <c r="CI26" s="124"/>
      <c r="CJ26" s="107"/>
      <c r="CK26" s="107"/>
      <c r="CL26" s="107"/>
      <c r="CM26" s="107"/>
      <c r="CN26" s="107"/>
      <c r="CO26" s="107"/>
      <c r="CP26" s="107"/>
      <c r="CQ26" s="107"/>
      <c r="CR26" s="107"/>
      <c r="CS26" s="107"/>
      <c r="CT26" s="107"/>
      <c r="CU26" s="107"/>
      <c r="CV26" s="107"/>
      <c r="CW26" s="107"/>
      <c r="CX26" s="107"/>
      <c r="CY26" s="107"/>
      <c r="CZ26" s="107"/>
      <c r="DA26" s="125"/>
    </row>
    <row r="27" spans="1:105" x14ac:dyDescent="0.2">
      <c r="A27" s="308"/>
      <c r="B27" s="309"/>
      <c r="C27" s="309"/>
      <c r="D27" s="309"/>
      <c r="E27" s="309"/>
      <c r="F27" s="309"/>
      <c r="G27" s="310"/>
      <c r="H27" s="70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  <c r="AA27" s="235"/>
      <c r="AB27" s="235"/>
      <c r="AC27" s="235"/>
      <c r="AD27" s="235"/>
      <c r="AE27" s="235"/>
      <c r="AF27" s="235"/>
      <c r="AG27" s="235"/>
      <c r="AH27" s="235"/>
      <c r="AI27" s="235"/>
      <c r="AJ27" s="235"/>
      <c r="AK27" s="235"/>
      <c r="AL27" s="235"/>
      <c r="AM27" s="235"/>
      <c r="AN27" s="235"/>
      <c r="AO27" s="235"/>
      <c r="AP27" s="235"/>
      <c r="AQ27" s="235"/>
      <c r="AR27" s="235"/>
      <c r="AS27" s="235"/>
      <c r="AT27" s="235"/>
      <c r="AU27" s="235"/>
      <c r="AV27" s="235"/>
      <c r="AW27" s="235"/>
      <c r="AX27" s="235"/>
      <c r="AY27" s="235"/>
      <c r="AZ27" s="235"/>
      <c r="BA27" s="235"/>
      <c r="BB27" s="235"/>
      <c r="BC27" s="236"/>
      <c r="BD27" s="240" t="s">
        <v>320</v>
      </c>
      <c r="BE27" s="241"/>
      <c r="BF27" s="241"/>
      <c r="BG27" s="241"/>
      <c r="BH27" s="241"/>
      <c r="BI27" s="241"/>
      <c r="BJ27" s="241"/>
      <c r="BK27" s="241"/>
      <c r="BL27" s="241"/>
      <c r="BM27" s="241"/>
      <c r="BN27" s="242"/>
      <c r="BO27" s="211"/>
      <c r="BP27" s="212"/>
      <c r="BQ27" s="212"/>
      <c r="BR27" s="212"/>
      <c r="BS27" s="212"/>
      <c r="BT27" s="212"/>
      <c r="BU27" s="212"/>
      <c r="BV27" s="212"/>
      <c r="BW27" s="212"/>
      <c r="BX27" s="213"/>
      <c r="BY27" s="211"/>
      <c r="BZ27" s="212"/>
      <c r="CA27" s="212"/>
      <c r="CB27" s="212"/>
      <c r="CC27" s="212"/>
      <c r="CD27" s="212"/>
      <c r="CE27" s="212"/>
      <c r="CF27" s="212"/>
      <c r="CG27" s="212"/>
      <c r="CH27" s="213"/>
      <c r="CI27" s="124"/>
      <c r="CJ27" s="107"/>
      <c r="CK27" s="107"/>
      <c r="CL27" s="107"/>
      <c r="CM27" s="107"/>
      <c r="CN27" s="107"/>
      <c r="CO27" s="107"/>
      <c r="CP27" s="107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25"/>
    </row>
    <row r="28" spans="1:105" x14ac:dyDescent="0.2">
      <c r="A28" s="311"/>
      <c r="B28" s="312"/>
      <c r="C28" s="312"/>
      <c r="D28" s="312"/>
      <c r="E28" s="312"/>
      <c r="F28" s="312"/>
      <c r="G28" s="313"/>
      <c r="H28" s="71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37"/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8"/>
      <c r="BD28" s="240" t="s">
        <v>146</v>
      </c>
      <c r="BE28" s="241"/>
      <c r="BF28" s="241"/>
      <c r="BG28" s="241"/>
      <c r="BH28" s="241"/>
      <c r="BI28" s="241"/>
      <c r="BJ28" s="241"/>
      <c r="BK28" s="241"/>
      <c r="BL28" s="241"/>
      <c r="BM28" s="241"/>
      <c r="BN28" s="242"/>
      <c r="BO28" s="211"/>
      <c r="BP28" s="212"/>
      <c r="BQ28" s="212"/>
      <c r="BR28" s="212"/>
      <c r="BS28" s="212"/>
      <c r="BT28" s="212"/>
      <c r="BU28" s="212"/>
      <c r="BV28" s="212"/>
      <c r="BW28" s="212"/>
      <c r="BX28" s="213"/>
      <c r="BY28" s="211"/>
      <c r="BZ28" s="212"/>
      <c r="CA28" s="212"/>
      <c r="CB28" s="212"/>
      <c r="CC28" s="212"/>
      <c r="CD28" s="212"/>
      <c r="CE28" s="212"/>
      <c r="CF28" s="212"/>
      <c r="CG28" s="212"/>
      <c r="CH28" s="213"/>
      <c r="CI28" s="124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107"/>
      <c r="CW28" s="107"/>
      <c r="CX28" s="107"/>
      <c r="CY28" s="107"/>
      <c r="CZ28" s="107"/>
      <c r="DA28" s="125"/>
    </row>
    <row r="29" spans="1:105" ht="13.5" customHeight="1" x14ac:dyDescent="0.2">
      <c r="A29" s="305" t="s">
        <v>326</v>
      </c>
      <c r="B29" s="306"/>
      <c r="C29" s="306"/>
      <c r="D29" s="306"/>
      <c r="E29" s="306"/>
      <c r="F29" s="306"/>
      <c r="G29" s="307"/>
      <c r="H29" s="69"/>
      <c r="I29" s="233" t="s">
        <v>327</v>
      </c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233"/>
      <c r="AE29" s="233"/>
      <c r="AF29" s="233"/>
      <c r="AG29" s="233"/>
      <c r="AH29" s="233"/>
      <c r="AI29" s="233"/>
      <c r="AJ29" s="233"/>
      <c r="AK29" s="233"/>
      <c r="AL29" s="233"/>
      <c r="AM29" s="233"/>
      <c r="AN29" s="233"/>
      <c r="AO29" s="233"/>
      <c r="AP29" s="233"/>
      <c r="AQ29" s="233"/>
      <c r="AR29" s="233"/>
      <c r="AS29" s="233"/>
      <c r="AT29" s="233"/>
      <c r="AU29" s="233"/>
      <c r="AV29" s="233"/>
      <c r="AW29" s="233"/>
      <c r="AX29" s="233"/>
      <c r="AY29" s="233"/>
      <c r="AZ29" s="233"/>
      <c r="BA29" s="233"/>
      <c r="BB29" s="233"/>
      <c r="BC29" s="234"/>
      <c r="BD29" s="240" t="s">
        <v>27</v>
      </c>
      <c r="BE29" s="241"/>
      <c r="BF29" s="241"/>
      <c r="BG29" s="241"/>
      <c r="BH29" s="241"/>
      <c r="BI29" s="241"/>
      <c r="BJ29" s="241"/>
      <c r="BK29" s="241"/>
      <c r="BL29" s="241"/>
      <c r="BM29" s="241"/>
      <c r="BN29" s="242"/>
      <c r="BO29" s="211"/>
      <c r="BP29" s="212"/>
      <c r="BQ29" s="212"/>
      <c r="BR29" s="212"/>
      <c r="BS29" s="212"/>
      <c r="BT29" s="212"/>
      <c r="BU29" s="212"/>
      <c r="BV29" s="212"/>
      <c r="BW29" s="212"/>
      <c r="BX29" s="213"/>
      <c r="BY29" s="211"/>
      <c r="BZ29" s="212"/>
      <c r="CA29" s="212"/>
      <c r="CB29" s="212"/>
      <c r="CC29" s="212"/>
      <c r="CD29" s="212"/>
      <c r="CE29" s="212"/>
      <c r="CF29" s="212"/>
      <c r="CG29" s="212"/>
      <c r="CH29" s="213"/>
      <c r="CI29" s="124"/>
      <c r="CJ29" s="107"/>
      <c r="CK29" s="107"/>
      <c r="CL29" s="107"/>
      <c r="CM29" s="107"/>
      <c r="CN29" s="107"/>
      <c r="CO29" s="107"/>
      <c r="CP29" s="107"/>
      <c r="CQ29" s="107"/>
      <c r="CR29" s="107"/>
      <c r="CS29" s="107"/>
      <c r="CT29" s="107"/>
      <c r="CU29" s="107"/>
      <c r="CV29" s="107"/>
      <c r="CW29" s="107"/>
      <c r="CX29" s="107"/>
      <c r="CY29" s="107"/>
      <c r="CZ29" s="107"/>
      <c r="DA29" s="125"/>
    </row>
    <row r="30" spans="1:105" x14ac:dyDescent="0.2">
      <c r="A30" s="308"/>
      <c r="B30" s="309"/>
      <c r="C30" s="309"/>
      <c r="D30" s="309"/>
      <c r="E30" s="309"/>
      <c r="F30" s="309"/>
      <c r="G30" s="310"/>
      <c r="H30" s="70"/>
      <c r="I30" s="235"/>
      <c r="J30" s="235"/>
      <c r="K30" s="235"/>
      <c r="L30" s="235"/>
      <c r="M30" s="235"/>
      <c r="N30" s="235"/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5"/>
      <c r="AH30" s="235"/>
      <c r="AI30" s="235"/>
      <c r="AJ30" s="235"/>
      <c r="AK30" s="235"/>
      <c r="AL30" s="235"/>
      <c r="AM30" s="235"/>
      <c r="AN30" s="235"/>
      <c r="AO30" s="235"/>
      <c r="AP30" s="235"/>
      <c r="AQ30" s="235"/>
      <c r="AR30" s="235"/>
      <c r="AS30" s="235"/>
      <c r="AT30" s="235"/>
      <c r="AU30" s="235"/>
      <c r="AV30" s="235"/>
      <c r="AW30" s="235"/>
      <c r="AX30" s="235"/>
      <c r="AY30" s="235"/>
      <c r="AZ30" s="235"/>
      <c r="BA30" s="235"/>
      <c r="BB30" s="235"/>
      <c r="BC30" s="236"/>
      <c r="BD30" s="240" t="s">
        <v>320</v>
      </c>
      <c r="BE30" s="241"/>
      <c r="BF30" s="241"/>
      <c r="BG30" s="241"/>
      <c r="BH30" s="241"/>
      <c r="BI30" s="241"/>
      <c r="BJ30" s="241"/>
      <c r="BK30" s="241"/>
      <c r="BL30" s="241"/>
      <c r="BM30" s="241"/>
      <c r="BN30" s="242"/>
      <c r="BO30" s="211"/>
      <c r="BP30" s="212"/>
      <c r="BQ30" s="212"/>
      <c r="BR30" s="212"/>
      <c r="BS30" s="212"/>
      <c r="BT30" s="212"/>
      <c r="BU30" s="212"/>
      <c r="BV30" s="212"/>
      <c r="BW30" s="212"/>
      <c r="BX30" s="213"/>
      <c r="BY30" s="211"/>
      <c r="BZ30" s="212"/>
      <c r="CA30" s="212"/>
      <c r="CB30" s="212"/>
      <c r="CC30" s="212"/>
      <c r="CD30" s="212"/>
      <c r="CE30" s="212"/>
      <c r="CF30" s="212"/>
      <c r="CG30" s="212"/>
      <c r="CH30" s="213"/>
      <c r="CI30" s="124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07"/>
      <c r="CW30" s="107"/>
      <c r="CX30" s="107"/>
      <c r="CY30" s="107"/>
      <c r="CZ30" s="107"/>
      <c r="DA30" s="125"/>
    </row>
    <row r="31" spans="1:105" x14ac:dyDescent="0.2">
      <c r="A31" s="311"/>
      <c r="B31" s="312"/>
      <c r="C31" s="312"/>
      <c r="D31" s="312"/>
      <c r="E31" s="312"/>
      <c r="F31" s="312"/>
      <c r="G31" s="313"/>
      <c r="H31" s="71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7"/>
      <c r="U31" s="237"/>
      <c r="V31" s="237"/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  <c r="AN31" s="237"/>
      <c r="AO31" s="237"/>
      <c r="AP31" s="237"/>
      <c r="AQ31" s="237"/>
      <c r="AR31" s="237"/>
      <c r="AS31" s="237"/>
      <c r="AT31" s="237"/>
      <c r="AU31" s="237"/>
      <c r="AV31" s="237"/>
      <c r="AW31" s="237"/>
      <c r="AX31" s="237"/>
      <c r="AY31" s="237"/>
      <c r="AZ31" s="237"/>
      <c r="BA31" s="237"/>
      <c r="BB31" s="237"/>
      <c r="BC31" s="238"/>
      <c r="BD31" s="240" t="s">
        <v>146</v>
      </c>
      <c r="BE31" s="241"/>
      <c r="BF31" s="241"/>
      <c r="BG31" s="241"/>
      <c r="BH31" s="241"/>
      <c r="BI31" s="241"/>
      <c r="BJ31" s="241"/>
      <c r="BK31" s="241"/>
      <c r="BL31" s="241"/>
      <c r="BM31" s="241"/>
      <c r="BN31" s="242"/>
      <c r="BO31" s="211"/>
      <c r="BP31" s="212"/>
      <c r="BQ31" s="212"/>
      <c r="BR31" s="212"/>
      <c r="BS31" s="212"/>
      <c r="BT31" s="212"/>
      <c r="BU31" s="212"/>
      <c r="BV31" s="212"/>
      <c r="BW31" s="212"/>
      <c r="BX31" s="213"/>
      <c r="BY31" s="211"/>
      <c r="BZ31" s="212"/>
      <c r="CA31" s="212"/>
      <c r="CB31" s="212"/>
      <c r="CC31" s="212"/>
      <c r="CD31" s="212"/>
      <c r="CE31" s="212"/>
      <c r="CF31" s="212"/>
      <c r="CG31" s="212"/>
      <c r="CH31" s="213"/>
      <c r="CI31" s="124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07"/>
      <c r="CW31" s="107"/>
      <c r="CX31" s="107"/>
      <c r="CY31" s="107"/>
      <c r="CZ31" s="107"/>
      <c r="DA31" s="125"/>
    </row>
    <row r="32" spans="1:105" ht="13.5" customHeight="1" x14ac:dyDescent="0.2">
      <c r="A32" s="305" t="s">
        <v>328</v>
      </c>
      <c r="B32" s="306"/>
      <c r="C32" s="306"/>
      <c r="D32" s="306"/>
      <c r="E32" s="306"/>
      <c r="F32" s="306"/>
      <c r="G32" s="307"/>
      <c r="H32" s="69"/>
      <c r="I32" s="233" t="s">
        <v>329</v>
      </c>
      <c r="J32" s="233"/>
      <c r="K32" s="233"/>
      <c r="L32" s="233"/>
      <c r="M32" s="233"/>
      <c r="N32" s="233"/>
      <c r="O32" s="233"/>
      <c r="P32" s="233"/>
      <c r="Q32" s="233"/>
      <c r="R32" s="233"/>
      <c r="S32" s="233"/>
      <c r="T32" s="233"/>
      <c r="U32" s="233"/>
      <c r="V32" s="233"/>
      <c r="W32" s="233"/>
      <c r="X32" s="233"/>
      <c r="Y32" s="233"/>
      <c r="Z32" s="233"/>
      <c r="AA32" s="233"/>
      <c r="AB32" s="233"/>
      <c r="AC32" s="233"/>
      <c r="AD32" s="233"/>
      <c r="AE32" s="233"/>
      <c r="AF32" s="233"/>
      <c r="AG32" s="233"/>
      <c r="AH32" s="233"/>
      <c r="AI32" s="233"/>
      <c r="AJ32" s="233"/>
      <c r="AK32" s="233"/>
      <c r="AL32" s="233"/>
      <c r="AM32" s="233"/>
      <c r="AN32" s="233"/>
      <c r="AO32" s="233"/>
      <c r="AP32" s="233"/>
      <c r="AQ32" s="233"/>
      <c r="AR32" s="233"/>
      <c r="AS32" s="233"/>
      <c r="AT32" s="233"/>
      <c r="AU32" s="233"/>
      <c r="AV32" s="233"/>
      <c r="AW32" s="233"/>
      <c r="AX32" s="233"/>
      <c r="AY32" s="233"/>
      <c r="AZ32" s="233"/>
      <c r="BA32" s="233"/>
      <c r="BB32" s="233"/>
      <c r="BC32" s="234"/>
      <c r="BD32" s="240" t="s">
        <v>27</v>
      </c>
      <c r="BE32" s="241"/>
      <c r="BF32" s="241"/>
      <c r="BG32" s="241"/>
      <c r="BH32" s="241"/>
      <c r="BI32" s="241"/>
      <c r="BJ32" s="241"/>
      <c r="BK32" s="241"/>
      <c r="BL32" s="241"/>
      <c r="BM32" s="241"/>
      <c r="BN32" s="242"/>
      <c r="BO32" s="211"/>
      <c r="BP32" s="212"/>
      <c r="BQ32" s="212"/>
      <c r="BR32" s="212"/>
      <c r="BS32" s="212"/>
      <c r="BT32" s="212"/>
      <c r="BU32" s="212"/>
      <c r="BV32" s="212"/>
      <c r="BW32" s="212"/>
      <c r="BX32" s="213"/>
      <c r="BY32" s="211"/>
      <c r="BZ32" s="212"/>
      <c r="CA32" s="212"/>
      <c r="CB32" s="212"/>
      <c r="CC32" s="212"/>
      <c r="CD32" s="212"/>
      <c r="CE32" s="212"/>
      <c r="CF32" s="212"/>
      <c r="CG32" s="212"/>
      <c r="CH32" s="213"/>
      <c r="CI32" s="293"/>
      <c r="CJ32" s="294"/>
      <c r="CK32" s="294"/>
      <c r="CL32" s="294"/>
      <c r="CM32" s="294"/>
      <c r="CN32" s="294"/>
      <c r="CO32" s="294"/>
      <c r="CP32" s="294"/>
      <c r="CQ32" s="294"/>
      <c r="CR32" s="294"/>
      <c r="CS32" s="294"/>
      <c r="CT32" s="294"/>
      <c r="CU32" s="294"/>
      <c r="CV32" s="294"/>
      <c r="CW32" s="294"/>
      <c r="CX32" s="294"/>
      <c r="CY32" s="294"/>
      <c r="CZ32" s="294"/>
      <c r="DA32" s="295"/>
    </row>
    <row r="33" spans="1:105" x14ac:dyDescent="0.2">
      <c r="A33" s="308"/>
      <c r="B33" s="309"/>
      <c r="C33" s="309"/>
      <c r="D33" s="309"/>
      <c r="E33" s="309"/>
      <c r="F33" s="309"/>
      <c r="G33" s="310"/>
      <c r="H33" s="70"/>
      <c r="I33" s="235"/>
      <c r="J33" s="235"/>
      <c r="K33" s="235"/>
      <c r="L33" s="235"/>
      <c r="M33" s="235"/>
      <c r="N33" s="235"/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  <c r="AA33" s="235"/>
      <c r="AB33" s="235"/>
      <c r="AC33" s="235"/>
      <c r="AD33" s="235"/>
      <c r="AE33" s="235"/>
      <c r="AF33" s="235"/>
      <c r="AG33" s="235"/>
      <c r="AH33" s="235"/>
      <c r="AI33" s="235"/>
      <c r="AJ33" s="235"/>
      <c r="AK33" s="235"/>
      <c r="AL33" s="235"/>
      <c r="AM33" s="235"/>
      <c r="AN33" s="235"/>
      <c r="AO33" s="235"/>
      <c r="AP33" s="235"/>
      <c r="AQ33" s="235"/>
      <c r="AR33" s="235"/>
      <c r="AS33" s="235"/>
      <c r="AT33" s="235"/>
      <c r="AU33" s="235"/>
      <c r="AV33" s="235"/>
      <c r="AW33" s="235"/>
      <c r="AX33" s="235"/>
      <c r="AY33" s="235"/>
      <c r="AZ33" s="235"/>
      <c r="BA33" s="235"/>
      <c r="BB33" s="235"/>
      <c r="BC33" s="236"/>
      <c r="BD33" s="240" t="s">
        <v>320</v>
      </c>
      <c r="BE33" s="241"/>
      <c r="BF33" s="241"/>
      <c r="BG33" s="241"/>
      <c r="BH33" s="241"/>
      <c r="BI33" s="241"/>
      <c r="BJ33" s="241"/>
      <c r="BK33" s="241"/>
      <c r="BL33" s="241"/>
      <c r="BM33" s="241"/>
      <c r="BN33" s="242"/>
      <c r="BO33" s="211"/>
      <c r="BP33" s="212"/>
      <c r="BQ33" s="212"/>
      <c r="BR33" s="212"/>
      <c r="BS33" s="212"/>
      <c r="BT33" s="212"/>
      <c r="BU33" s="212"/>
      <c r="BV33" s="212"/>
      <c r="BW33" s="212"/>
      <c r="BX33" s="213"/>
      <c r="BY33" s="211"/>
      <c r="BZ33" s="212"/>
      <c r="CA33" s="212"/>
      <c r="CB33" s="212"/>
      <c r="CC33" s="212"/>
      <c r="CD33" s="212"/>
      <c r="CE33" s="212"/>
      <c r="CF33" s="212"/>
      <c r="CG33" s="212"/>
      <c r="CH33" s="213"/>
      <c r="CI33" s="296"/>
      <c r="CJ33" s="297"/>
      <c r="CK33" s="297"/>
      <c r="CL33" s="297"/>
      <c r="CM33" s="297"/>
      <c r="CN33" s="297"/>
      <c r="CO33" s="297"/>
      <c r="CP33" s="297"/>
      <c r="CQ33" s="297"/>
      <c r="CR33" s="297"/>
      <c r="CS33" s="297"/>
      <c r="CT33" s="297"/>
      <c r="CU33" s="297"/>
      <c r="CV33" s="297"/>
      <c r="CW33" s="297"/>
      <c r="CX33" s="297"/>
      <c r="CY33" s="297"/>
      <c r="CZ33" s="297"/>
      <c r="DA33" s="298"/>
    </row>
    <row r="34" spans="1:105" x14ac:dyDescent="0.2">
      <c r="A34" s="311"/>
      <c r="B34" s="312"/>
      <c r="C34" s="312"/>
      <c r="D34" s="312"/>
      <c r="E34" s="312"/>
      <c r="F34" s="312"/>
      <c r="G34" s="313"/>
      <c r="H34" s="71"/>
      <c r="I34" s="237"/>
      <c r="J34" s="237"/>
      <c r="K34" s="237"/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37"/>
      <c r="AI34" s="237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8"/>
      <c r="BD34" s="240" t="s">
        <v>146</v>
      </c>
      <c r="BE34" s="241"/>
      <c r="BF34" s="241"/>
      <c r="BG34" s="241"/>
      <c r="BH34" s="241"/>
      <c r="BI34" s="241"/>
      <c r="BJ34" s="241"/>
      <c r="BK34" s="241"/>
      <c r="BL34" s="241"/>
      <c r="BM34" s="241"/>
      <c r="BN34" s="242"/>
      <c r="BO34" s="211"/>
      <c r="BP34" s="212"/>
      <c r="BQ34" s="212"/>
      <c r="BR34" s="212"/>
      <c r="BS34" s="212"/>
      <c r="BT34" s="212"/>
      <c r="BU34" s="212"/>
      <c r="BV34" s="212"/>
      <c r="BW34" s="212"/>
      <c r="BX34" s="213"/>
      <c r="BY34" s="211"/>
      <c r="BZ34" s="212"/>
      <c r="CA34" s="212"/>
      <c r="CB34" s="212"/>
      <c r="CC34" s="212"/>
      <c r="CD34" s="212"/>
      <c r="CE34" s="212"/>
      <c r="CF34" s="212"/>
      <c r="CG34" s="212"/>
      <c r="CH34" s="213"/>
      <c r="CI34" s="299"/>
      <c r="CJ34" s="300"/>
      <c r="CK34" s="300"/>
      <c r="CL34" s="300"/>
      <c r="CM34" s="300"/>
      <c r="CN34" s="300"/>
      <c r="CO34" s="300"/>
      <c r="CP34" s="300"/>
      <c r="CQ34" s="300"/>
      <c r="CR34" s="300"/>
      <c r="CS34" s="300"/>
      <c r="CT34" s="300"/>
      <c r="CU34" s="300"/>
      <c r="CV34" s="300"/>
      <c r="CW34" s="300"/>
      <c r="CX34" s="300"/>
      <c r="CY34" s="300"/>
      <c r="CZ34" s="300"/>
      <c r="DA34" s="301"/>
    </row>
    <row r="35" spans="1:105" ht="13.5" customHeight="1" x14ac:dyDescent="0.2">
      <c r="A35" s="305" t="s">
        <v>127</v>
      </c>
      <c r="B35" s="306"/>
      <c r="C35" s="306"/>
      <c r="D35" s="306"/>
      <c r="E35" s="306"/>
      <c r="F35" s="306"/>
      <c r="G35" s="307"/>
      <c r="H35" s="69"/>
      <c r="I35" s="233" t="s">
        <v>330</v>
      </c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3"/>
      <c r="AB35" s="233"/>
      <c r="AC35" s="233"/>
      <c r="AD35" s="233"/>
      <c r="AE35" s="233"/>
      <c r="AF35" s="233"/>
      <c r="AG35" s="233"/>
      <c r="AH35" s="233"/>
      <c r="AI35" s="233"/>
      <c r="AJ35" s="233"/>
      <c r="AK35" s="233"/>
      <c r="AL35" s="233"/>
      <c r="AM35" s="233"/>
      <c r="AN35" s="233"/>
      <c r="AO35" s="233"/>
      <c r="AP35" s="233"/>
      <c r="AQ35" s="233"/>
      <c r="AR35" s="233"/>
      <c r="AS35" s="233"/>
      <c r="AT35" s="233"/>
      <c r="AU35" s="233"/>
      <c r="AV35" s="233"/>
      <c r="AW35" s="233"/>
      <c r="AX35" s="233"/>
      <c r="AY35" s="233"/>
      <c r="AZ35" s="233"/>
      <c r="BA35" s="233"/>
      <c r="BB35" s="233"/>
      <c r="BC35" s="234"/>
      <c r="BD35" s="240" t="s">
        <v>27</v>
      </c>
      <c r="BE35" s="241"/>
      <c r="BF35" s="241"/>
      <c r="BG35" s="241"/>
      <c r="BH35" s="241"/>
      <c r="BI35" s="241"/>
      <c r="BJ35" s="241"/>
      <c r="BK35" s="241"/>
      <c r="BL35" s="241"/>
      <c r="BM35" s="241"/>
      <c r="BN35" s="242"/>
      <c r="BO35" s="211"/>
      <c r="BP35" s="212"/>
      <c r="BQ35" s="212"/>
      <c r="BR35" s="212"/>
      <c r="BS35" s="212"/>
      <c r="BT35" s="212"/>
      <c r="BU35" s="212"/>
      <c r="BV35" s="212"/>
      <c r="BW35" s="212"/>
      <c r="BX35" s="213"/>
      <c r="BY35" s="211"/>
      <c r="BZ35" s="212"/>
      <c r="CA35" s="212"/>
      <c r="CB35" s="212"/>
      <c r="CC35" s="212"/>
      <c r="CD35" s="212"/>
      <c r="CE35" s="212"/>
      <c r="CF35" s="212"/>
      <c r="CG35" s="212"/>
      <c r="CH35" s="213"/>
      <c r="CI35" s="124"/>
      <c r="CJ35" s="107"/>
      <c r="CK35" s="107"/>
      <c r="CL35" s="107"/>
      <c r="CM35" s="107"/>
      <c r="CN35" s="107"/>
      <c r="CO35" s="107"/>
      <c r="CP35" s="107"/>
      <c r="CQ35" s="107"/>
      <c r="CR35" s="107"/>
      <c r="CS35" s="107"/>
      <c r="CT35" s="107"/>
      <c r="CU35" s="107"/>
      <c r="CV35" s="107"/>
      <c r="CW35" s="107"/>
      <c r="CX35" s="107"/>
      <c r="CY35" s="107"/>
      <c r="CZ35" s="107"/>
      <c r="DA35" s="125"/>
    </row>
    <row r="36" spans="1:105" x14ac:dyDescent="0.2">
      <c r="A36" s="308"/>
      <c r="B36" s="309"/>
      <c r="C36" s="309"/>
      <c r="D36" s="309"/>
      <c r="E36" s="309"/>
      <c r="F36" s="309"/>
      <c r="G36" s="310"/>
      <c r="H36" s="70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  <c r="AA36" s="235"/>
      <c r="AB36" s="235"/>
      <c r="AC36" s="235"/>
      <c r="AD36" s="235"/>
      <c r="AE36" s="235"/>
      <c r="AF36" s="235"/>
      <c r="AG36" s="235"/>
      <c r="AH36" s="235"/>
      <c r="AI36" s="235"/>
      <c r="AJ36" s="235"/>
      <c r="AK36" s="235"/>
      <c r="AL36" s="235"/>
      <c r="AM36" s="235"/>
      <c r="AN36" s="235"/>
      <c r="AO36" s="235"/>
      <c r="AP36" s="235"/>
      <c r="AQ36" s="235"/>
      <c r="AR36" s="235"/>
      <c r="AS36" s="235"/>
      <c r="AT36" s="235"/>
      <c r="AU36" s="235"/>
      <c r="AV36" s="235"/>
      <c r="AW36" s="235"/>
      <c r="AX36" s="235"/>
      <c r="AY36" s="235"/>
      <c r="AZ36" s="235"/>
      <c r="BA36" s="235"/>
      <c r="BB36" s="235"/>
      <c r="BC36" s="236"/>
      <c r="BD36" s="240" t="s">
        <v>320</v>
      </c>
      <c r="BE36" s="241"/>
      <c r="BF36" s="241"/>
      <c r="BG36" s="241"/>
      <c r="BH36" s="241"/>
      <c r="BI36" s="241"/>
      <c r="BJ36" s="241"/>
      <c r="BK36" s="241"/>
      <c r="BL36" s="241"/>
      <c r="BM36" s="241"/>
      <c r="BN36" s="242"/>
      <c r="BO36" s="211"/>
      <c r="BP36" s="212"/>
      <c r="BQ36" s="212"/>
      <c r="BR36" s="212"/>
      <c r="BS36" s="212"/>
      <c r="BT36" s="212"/>
      <c r="BU36" s="212"/>
      <c r="BV36" s="212"/>
      <c r="BW36" s="212"/>
      <c r="BX36" s="213"/>
      <c r="BY36" s="211"/>
      <c r="BZ36" s="212"/>
      <c r="CA36" s="212"/>
      <c r="CB36" s="212"/>
      <c r="CC36" s="212"/>
      <c r="CD36" s="212"/>
      <c r="CE36" s="212"/>
      <c r="CF36" s="212"/>
      <c r="CG36" s="212"/>
      <c r="CH36" s="213"/>
      <c r="CI36" s="124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  <c r="CT36" s="107"/>
      <c r="CU36" s="107"/>
      <c r="CV36" s="107"/>
      <c r="CW36" s="107"/>
      <c r="CX36" s="107"/>
      <c r="CY36" s="107"/>
      <c r="CZ36" s="107"/>
      <c r="DA36" s="125"/>
    </row>
    <row r="37" spans="1:105" x14ac:dyDescent="0.2">
      <c r="A37" s="311"/>
      <c r="B37" s="312"/>
      <c r="C37" s="312"/>
      <c r="D37" s="312"/>
      <c r="E37" s="312"/>
      <c r="F37" s="312"/>
      <c r="G37" s="313"/>
      <c r="H37" s="71"/>
      <c r="I37" s="237"/>
      <c r="J37" s="237"/>
      <c r="K37" s="237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37"/>
      <c r="AC37" s="237"/>
      <c r="AD37" s="237"/>
      <c r="AE37" s="237"/>
      <c r="AF37" s="237"/>
      <c r="AG37" s="237"/>
      <c r="AH37" s="237"/>
      <c r="AI37" s="237"/>
      <c r="AJ37" s="237"/>
      <c r="AK37" s="237"/>
      <c r="AL37" s="237"/>
      <c r="AM37" s="237"/>
      <c r="AN37" s="237"/>
      <c r="AO37" s="237"/>
      <c r="AP37" s="237"/>
      <c r="AQ37" s="237"/>
      <c r="AR37" s="237"/>
      <c r="AS37" s="237"/>
      <c r="AT37" s="237"/>
      <c r="AU37" s="237"/>
      <c r="AV37" s="237"/>
      <c r="AW37" s="237"/>
      <c r="AX37" s="237"/>
      <c r="AY37" s="237"/>
      <c r="AZ37" s="237"/>
      <c r="BA37" s="237"/>
      <c r="BB37" s="237"/>
      <c r="BC37" s="238"/>
      <c r="BD37" s="240" t="s">
        <v>146</v>
      </c>
      <c r="BE37" s="241"/>
      <c r="BF37" s="241"/>
      <c r="BG37" s="241"/>
      <c r="BH37" s="241"/>
      <c r="BI37" s="241"/>
      <c r="BJ37" s="241"/>
      <c r="BK37" s="241"/>
      <c r="BL37" s="241"/>
      <c r="BM37" s="241"/>
      <c r="BN37" s="242"/>
      <c r="BO37" s="211"/>
      <c r="BP37" s="212"/>
      <c r="BQ37" s="212"/>
      <c r="BR37" s="212"/>
      <c r="BS37" s="212"/>
      <c r="BT37" s="212"/>
      <c r="BU37" s="212"/>
      <c r="BV37" s="212"/>
      <c r="BW37" s="212"/>
      <c r="BX37" s="213"/>
      <c r="BY37" s="211"/>
      <c r="BZ37" s="212"/>
      <c r="CA37" s="212"/>
      <c r="CB37" s="212"/>
      <c r="CC37" s="212"/>
      <c r="CD37" s="212"/>
      <c r="CE37" s="212"/>
      <c r="CF37" s="212"/>
      <c r="CG37" s="212"/>
      <c r="CH37" s="213"/>
      <c r="CI37" s="124"/>
      <c r="CJ37" s="107"/>
      <c r="CK37" s="107"/>
      <c r="CL37" s="107"/>
      <c r="CM37" s="107"/>
      <c r="CN37" s="107"/>
      <c r="CO37" s="107"/>
      <c r="CP37" s="107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25"/>
    </row>
    <row r="38" spans="1:105" ht="48" customHeight="1" x14ac:dyDescent="0.2">
      <c r="A38" s="259" t="s">
        <v>136</v>
      </c>
      <c r="B38" s="260"/>
      <c r="C38" s="260"/>
      <c r="D38" s="260"/>
      <c r="E38" s="260"/>
      <c r="F38" s="260"/>
      <c r="G38" s="261"/>
      <c r="H38" s="68"/>
      <c r="I38" s="220" t="s">
        <v>331</v>
      </c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  <c r="AG38" s="220"/>
      <c r="AH38" s="220"/>
      <c r="AI38" s="220"/>
      <c r="AJ38" s="220"/>
      <c r="AK38" s="220"/>
      <c r="AL38" s="220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220"/>
      <c r="AX38" s="220"/>
      <c r="AY38" s="220"/>
      <c r="AZ38" s="220"/>
      <c r="BA38" s="220"/>
      <c r="BB38" s="220"/>
      <c r="BC38" s="221"/>
      <c r="BD38" s="240" t="s">
        <v>27</v>
      </c>
      <c r="BE38" s="241"/>
      <c r="BF38" s="241"/>
      <c r="BG38" s="241"/>
      <c r="BH38" s="241"/>
      <c r="BI38" s="241"/>
      <c r="BJ38" s="241"/>
      <c r="BK38" s="241"/>
      <c r="BL38" s="241"/>
      <c r="BM38" s="241"/>
      <c r="BN38" s="242"/>
      <c r="BO38" s="211"/>
      <c r="BP38" s="212"/>
      <c r="BQ38" s="212"/>
      <c r="BR38" s="212"/>
      <c r="BS38" s="212"/>
      <c r="BT38" s="212"/>
      <c r="BU38" s="212"/>
      <c r="BV38" s="212"/>
      <c r="BW38" s="212"/>
      <c r="BX38" s="213"/>
      <c r="BY38" s="302">
        <f>BY18-'Прил.2 (приказ 1831-э) (филиал)'!BW49</f>
        <v>5872.2931600000002</v>
      </c>
      <c r="BZ38" s="303"/>
      <c r="CA38" s="303"/>
      <c r="CB38" s="303"/>
      <c r="CC38" s="303"/>
      <c r="CD38" s="303"/>
      <c r="CE38" s="303"/>
      <c r="CF38" s="303"/>
      <c r="CG38" s="303"/>
      <c r="CH38" s="304"/>
      <c r="CI38" s="124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  <c r="CZ38" s="107"/>
      <c r="DA38" s="125"/>
    </row>
    <row r="40" spans="1:105" x14ac:dyDescent="0.2">
      <c r="A40" s="46" t="s">
        <v>162</v>
      </c>
    </row>
    <row r="42" spans="1:105" ht="12.75" customHeight="1" x14ac:dyDescent="0.2">
      <c r="A42" s="283" t="s">
        <v>355</v>
      </c>
      <c r="B42" s="283"/>
      <c r="C42" s="283"/>
      <c r="D42" s="283"/>
      <c r="E42" s="283"/>
      <c r="F42" s="283"/>
      <c r="G42" s="283"/>
      <c r="H42" s="283"/>
      <c r="I42" s="283"/>
      <c r="J42" s="283"/>
      <c r="K42" s="283"/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  <c r="AK42" s="283"/>
      <c r="AL42" s="283"/>
      <c r="AM42" s="283"/>
      <c r="AN42" s="283"/>
      <c r="AO42" s="283"/>
      <c r="AP42" s="283"/>
      <c r="AQ42" s="283"/>
      <c r="AR42" s="283"/>
      <c r="AS42" s="283"/>
      <c r="AT42" s="283"/>
      <c r="AU42" s="283"/>
      <c r="AV42" s="283"/>
      <c r="AW42" s="283"/>
      <c r="AX42" s="283"/>
      <c r="AY42" s="283"/>
      <c r="AZ42" s="283"/>
      <c r="BA42" s="283"/>
      <c r="BB42" s="283"/>
      <c r="BC42" s="283"/>
      <c r="BD42" s="283"/>
      <c r="BE42" s="283"/>
      <c r="BF42" s="283"/>
      <c r="BG42" s="283"/>
      <c r="BH42" s="283"/>
      <c r="BI42" s="283"/>
      <c r="BJ42" s="283"/>
      <c r="BK42" s="283"/>
      <c r="BL42" s="283"/>
      <c r="BM42" s="283"/>
      <c r="BN42" s="283"/>
      <c r="BO42" s="283"/>
      <c r="BP42" s="283"/>
      <c r="BQ42" s="283"/>
      <c r="BR42" s="283"/>
      <c r="BS42" s="283"/>
      <c r="BT42" s="283"/>
      <c r="BU42" s="283"/>
      <c r="BV42" s="283"/>
      <c r="BW42" s="283"/>
      <c r="BX42" s="283"/>
      <c r="BY42" s="283"/>
      <c r="BZ42" s="283"/>
      <c r="CA42" s="283"/>
      <c r="CB42" s="283"/>
      <c r="CC42" s="283"/>
      <c r="CD42" s="283"/>
      <c r="CE42" s="283"/>
      <c r="CF42" s="283"/>
      <c r="CG42" s="283"/>
      <c r="CH42" s="283"/>
      <c r="CI42" s="283"/>
      <c r="CJ42" s="283"/>
      <c r="CK42" s="283"/>
      <c r="CL42" s="283"/>
      <c r="CM42" s="283"/>
      <c r="CN42" s="283"/>
      <c r="CO42" s="283"/>
      <c r="CP42" s="283"/>
      <c r="CQ42" s="283"/>
      <c r="CR42" s="283"/>
      <c r="CS42" s="283"/>
      <c r="CT42" s="283"/>
      <c r="CU42" s="283"/>
      <c r="CV42" s="283"/>
      <c r="CW42" s="283"/>
      <c r="CX42" s="283"/>
      <c r="CY42" s="283"/>
      <c r="CZ42" s="283"/>
      <c r="DA42" s="283"/>
    </row>
  </sheetData>
  <mergeCells count="113">
    <mergeCell ref="J13:BH13"/>
    <mergeCell ref="J14:BH14"/>
    <mergeCell ref="A16:G17"/>
    <mergeCell ref="H16:BC17"/>
    <mergeCell ref="BD16:BN17"/>
    <mergeCell ref="BO16:CH16"/>
    <mergeCell ref="A5:DA5"/>
    <mergeCell ref="A6:DA6"/>
    <mergeCell ref="A7:DA7"/>
    <mergeCell ref="A8:DA8"/>
    <mergeCell ref="A9:DA9"/>
    <mergeCell ref="CI16:DA17"/>
    <mergeCell ref="BO17:BX17"/>
    <mergeCell ref="BY17:CH17"/>
    <mergeCell ref="A18:G18"/>
    <mergeCell ref="I18:BC18"/>
    <mergeCell ref="BD18:BN18"/>
    <mergeCell ref="BO18:BX18"/>
    <mergeCell ref="BY18:CH18"/>
    <mergeCell ref="CI18:DA18"/>
    <mergeCell ref="BD21:BN21"/>
    <mergeCell ref="BO21:BX21"/>
    <mergeCell ref="BY21:CH21"/>
    <mergeCell ref="CI21:DA21"/>
    <mergeCell ref="A22:G22"/>
    <mergeCell ref="I22:BC22"/>
    <mergeCell ref="BD22:BN22"/>
    <mergeCell ref="BO22:BX22"/>
    <mergeCell ref="BY22:CH22"/>
    <mergeCell ref="CI22:DA22"/>
    <mergeCell ref="A19:G21"/>
    <mergeCell ref="I19:BC21"/>
    <mergeCell ref="BD19:BN19"/>
    <mergeCell ref="BO19:BX19"/>
    <mergeCell ref="BY19:CH19"/>
    <mergeCell ref="CI19:DA19"/>
    <mergeCell ref="BD20:BN20"/>
    <mergeCell ref="BO20:BX20"/>
    <mergeCell ref="BY20:CH20"/>
    <mergeCell ref="CI20:DA20"/>
    <mergeCell ref="BD25:BN25"/>
    <mergeCell ref="BO25:BX25"/>
    <mergeCell ref="BY25:CH25"/>
    <mergeCell ref="A26:G28"/>
    <mergeCell ref="I26:BC28"/>
    <mergeCell ref="BD26:BN26"/>
    <mergeCell ref="BO26:BX26"/>
    <mergeCell ref="BY26:CH26"/>
    <mergeCell ref="CI26:DA26"/>
    <mergeCell ref="A23:G25"/>
    <mergeCell ref="I23:BC25"/>
    <mergeCell ref="BD23:BN23"/>
    <mergeCell ref="BO23:BX23"/>
    <mergeCell ref="BY23:CH23"/>
    <mergeCell ref="BD24:BN24"/>
    <mergeCell ref="BO24:BX24"/>
    <mergeCell ref="BY24:CH24"/>
    <mergeCell ref="CI29:DA29"/>
    <mergeCell ref="BD30:BN30"/>
    <mergeCell ref="BO30:BX30"/>
    <mergeCell ref="BY30:CH30"/>
    <mergeCell ref="CI30:DA30"/>
    <mergeCell ref="BD27:BN27"/>
    <mergeCell ref="BO27:BX27"/>
    <mergeCell ref="BY27:CH27"/>
    <mergeCell ref="CI27:DA27"/>
    <mergeCell ref="BD28:BN28"/>
    <mergeCell ref="BO28:BX28"/>
    <mergeCell ref="BY28:CH28"/>
    <mergeCell ref="CI28:DA28"/>
    <mergeCell ref="A32:G34"/>
    <mergeCell ref="I32:BC34"/>
    <mergeCell ref="BD32:BN32"/>
    <mergeCell ref="BO32:BX32"/>
    <mergeCell ref="BY32:CH32"/>
    <mergeCell ref="A29:G31"/>
    <mergeCell ref="I29:BC31"/>
    <mergeCell ref="BD29:BN29"/>
    <mergeCell ref="BO29:BX29"/>
    <mergeCell ref="BY29:CH29"/>
    <mergeCell ref="BO33:BX33"/>
    <mergeCell ref="BY33:CH33"/>
    <mergeCell ref="BD34:BN34"/>
    <mergeCell ref="BO34:BX34"/>
    <mergeCell ref="BY34:CH34"/>
    <mergeCell ref="BD31:BN31"/>
    <mergeCell ref="BO31:BX31"/>
    <mergeCell ref="BY31:CH31"/>
    <mergeCell ref="BD33:BN33"/>
    <mergeCell ref="CI31:DA31"/>
    <mergeCell ref="A42:DA42"/>
    <mergeCell ref="CI23:DA25"/>
    <mergeCell ref="CI32:DA34"/>
    <mergeCell ref="BD37:BN37"/>
    <mergeCell ref="BO37:BX37"/>
    <mergeCell ref="BY37:CH37"/>
    <mergeCell ref="CI37:DA37"/>
    <mergeCell ref="A38:G38"/>
    <mergeCell ref="I38:BC38"/>
    <mergeCell ref="BD38:BN38"/>
    <mergeCell ref="BO38:BX38"/>
    <mergeCell ref="BY38:CH38"/>
    <mergeCell ref="CI38:DA38"/>
    <mergeCell ref="A35:G37"/>
    <mergeCell ref="I35:BC37"/>
    <mergeCell ref="BD35:BN35"/>
    <mergeCell ref="BO35:BX35"/>
    <mergeCell ref="BY35:CH35"/>
    <mergeCell ref="CI35:DA35"/>
    <mergeCell ref="BD36:BN36"/>
    <mergeCell ref="BO36:BX36"/>
    <mergeCell ref="BY36:CH36"/>
    <mergeCell ref="CI36:DA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Прил. 2 (приказ 1831-э)</vt:lpstr>
      <vt:lpstr>1.6. (приказ 585)</vt:lpstr>
      <vt:lpstr>Прил. 4 (приказ 1831-э)</vt:lpstr>
      <vt:lpstr>Прил.2 (приказ 1831-э) (филиал)</vt:lpstr>
      <vt:lpstr>1.6. (приказ 585) (филиал)</vt:lpstr>
      <vt:lpstr>Прил.4 (приказ 1831-э) (филиал)</vt:lpstr>
      <vt:lpstr>'1.6. (приказ 585)'!Область_печати</vt:lpstr>
      <vt:lpstr>'1.6. (приказ 585) (филиал)'!Область_печати</vt:lpstr>
      <vt:lpstr>'Прил. 2 (приказ 1831-э)'!Область_печати</vt:lpstr>
      <vt:lpstr>'Прил.2 (приказ 1831-э) (филиал)'!Область_печати</vt:lpstr>
      <vt:lpstr>'Прил.4 (приказ 1831-э) (филиал)'!Область_печати</vt:lpstr>
    </vt:vector>
  </TitlesOfParts>
  <Company>Rimera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Nikita.Novoselov</cp:lastModifiedBy>
  <dcterms:created xsi:type="dcterms:W3CDTF">2021-08-19T04:31:53Z</dcterms:created>
  <dcterms:modified xsi:type="dcterms:W3CDTF">2023-03-31T11:09:02Z</dcterms:modified>
</cp:coreProperties>
</file>